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FERIA ANUAL 2021 TV\"/>
    </mc:Choice>
  </mc:AlternateContent>
  <bookViews>
    <workbookView xWindow="0" yWindow="0" windowWidth="24000" windowHeight="9105" tabRatio="819" firstSheet="2" activeTab="2"/>
  </bookViews>
  <sheets>
    <sheet name="1.Iniciativa Ley Ingresos art61" sheetId="6" state="hidden" r:id="rId1"/>
    <sheet name="2.Proy del Pto de Egresos art61" sheetId="13" state="hidden" r:id="rId2"/>
    <sheet name="3.Ley Ing y Pto Egre" sheetId="7" r:id="rId3"/>
    <sheet name="4.Calen Mens Ingresos art.66" sheetId="14" state="hidden" r:id="rId4"/>
    <sheet name="5.Calen Mesu Egresos art.66" sheetId="1" state="hidden" r:id="rId5"/>
  </sheets>
  <calcPr calcId="181029"/>
</workbook>
</file>

<file path=xl/calcChain.xml><?xml version="1.0" encoding="utf-8"?>
<calcChain xmlns="http://schemas.openxmlformats.org/spreadsheetml/2006/main">
  <c r="P86" i="1" l="1"/>
  <c r="Q86" i="1"/>
  <c r="O77" i="1"/>
  <c r="N77" i="1"/>
  <c r="M77" i="1"/>
  <c r="L77" i="1"/>
  <c r="K77" i="1"/>
  <c r="J77" i="1"/>
  <c r="I77" i="1"/>
  <c r="H77" i="1"/>
  <c r="G77" i="1"/>
  <c r="F77" i="1"/>
  <c r="E77" i="1"/>
  <c r="D77" i="1"/>
  <c r="O73" i="1"/>
  <c r="N73" i="1"/>
  <c r="M73" i="1"/>
  <c r="L73" i="1"/>
  <c r="K73" i="1"/>
  <c r="J73" i="1"/>
  <c r="I73" i="1"/>
  <c r="H73" i="1"/>
  <c r="G73" i="1"/>
  <c r="F73" i="1"/>
  <c r="E73" i="1"/>
  <c r="D73" i="1"/>
  <c r="N8" i="1"/>
  <c r="O13" i="1"/>
  <c r="G26" i="1"/>
  <c r="O52" i="1"/>
  <c r="P52" i="1"/>
  <c r="Q52" i="1"/>
  <c r="O51" i="1"/>
  <c r="P72" i="1"/>
  <c r="Q72" i="1"/>
  <c r="P75" i="1"/>
  <c r="Q75" i="1"/>
  <c r="P79" i="1"/>
  <c r="Q79" i="1"/>
  <c r="F88" i="1"/>
  <c r="O87" i="1"/>
  <c r="N87" i="1"/>
  <c r="M87" i="1"/>
  <c r="L87" i="1"/>
  <c r="K87" i="1"/>
  <c r="J87" i="1"/>
  <c r="J88" i="1"/>
  <c r="I87" i="1"/>
  <c r="H87" i="1"/>
  <c r="G87" i="1"/>
  <c r="F87" i="1"/>
  <c r="E87" i="1"/>
  <c r="D87" i="1"/>
  <c r="D53" i="1"/>
  <c r="P42" i="1"/>
  <c r="Q42" i="1"/>
  <c r="O39" i="1"/>
  <c r="N39" i="1"/>
  <c r="M39" i="1"/>
  <c r="M40" i="1"/>
  <c r="M89" i="1"/>
  <c r="L39" i="1"/>
  <c r="K39" i="1"/>
  <c r="J39" i="1"/>
  <c r="I39" i="1"/>
  <c r="I40" i="1"/>
  <c r="H39" i="1"/>
  <c r="G39" i="1"/>
  <c r="G40" i="1"/>
  <c r="F39" i="1"/>
  <c r="E39" i="1"/>
  <c r="D39" i="1"/>
  <c r="N27" i="1"/>
  <c r="N40" i="1"/>
  <c r="M27" i="1"/>
  <c r="L27" i="1"/>
  <c r="L40" i="1"/>
  <c r="K27" i="1"/>
  <c r="J27" i="1"/>
  <c r="J40" i="1"/>
  <c r="I27" i="1"/>
  <c r="H27" i="1"/>
  <c r="G27" i="1"/>
  <c r="F27" i="1"/>
  <c r="F40" i="1"/>
  <c r="E27" i="1"/>
  <c r="D27" i="1"/>
  <c r="D40" i="1"/>
  <c r="O26" i="1"/>
  <c r="O27" i="1"/>
  <c r="O40" i="1"/>
  <c r="O89" i="1"/>
  <c r="O8" i="1"/>
  <c r="N9" i="1"/>
  <c r="P6" i="1"/>
  <c r="Q6" i="1"/>
  <c r="C87" i="1"/>
  <c r="C73" i="1"/>
  <c r="O23" i="14"/>
  <c r="O24" i="14"/>
  <c r="O25" i="14"/>
  <c r="N23" i="14"/>
  <c r="M23" i="14"/>
  <c r="M24" i="14"/>
  <c r="M25" i="14"/>
  <c r="P25" i="14"/>
  <c r="Q25" i="14"/>
  <c r="L23" i="14"/>
  <c r="K23" i="14"/>
  <c r="K24" i="14"/>
  <c r="P24" i="14"/>
  <c r="Q24" i="14"/>
  <c r="J23" i="14"/>
  <c r="I23" i="14"/>
  <c r="H23" i="14"/>
  <c r="G23" i="14"/>
  <c r="G24" i="14"/>
  <c r="F23" i="14"/>
  <c r="E23" i="14"/>
  <c r="D23" i="14"/>
  <c r="C23" i="14"/>
  <c r="D29" i="7"/>
  <c r="D28" i="7"/>
  <c r="H198" i="13"/>
  <c r="H194" i="13"/>
  <c r="H190" i="13"/>
  <c r="H186" i="13"/>
  <c r="H182" i="13"/>
  <c r="H178" i="13"/>
  <c r="H162" i="13"/>
  <c r="H158" i="13"/>
  <c r="H154" i="13"/>
  <c r="C146" i="13"/>
  <c r="C104" i="13"/>
  <c r="C21" i="6"/>
  <c r="C83" i="1"/>
  <c r="C80" i="1"/>
  <c r="C77" i="1"/>
  <c r="C69" i="1"/>
  <c r="C65" i="1"/>
  <c r="C53" i="1"/>
  <c r="C45" i="1"/>
  <c r="C39" i="1"/>
  <c r="C34" i="1"/>
  <c r="C31" i="1"/>
  <c r="O18" i="14"/>
  <c r="O19" i="14"/>
  <c r="N18" i="14"/>
  <c r="N19" i="14"/>
  <c r="M18" i="14"/>
  <c r="M19" i="14"/>
  <c r="L18" i="14"/>
  <c r="L19" i="14"/>
  <c r="K18" i="14"/>
  <c r="K19" i="14"/>
  <c r="J18" i="14"/>
  <c r="J19" i="14"/>
  <c r="I18" i="14"/>
  <c r="I19" i="14"/>
  <c r="H18" i="14"/>
  <c r="H19" i="14"/>
  <c r="G18" i="14"/>
  <c r="G19" i="14"/>
  <c r="F18" i="14"/>
  <c r="F19" i="14"/>
  <c r="E18" i="14"/>
  <c r="E19" i="14"/>
  <c r="D18" i="14"/>
  <c r="D19" i="14"/>
  <c r="O15" i="14"/>
  <c r="O16" i="14"/>
  <c r="N15" i="14"/>
  <c r="N16" i="14"/>
  <c r="M15" i="14"/>
  <c r="M16" i="14"/>
  <c r="L15" i="14"/>
  <c r="L16" i="14"/>
  <c r="K15" i="14"/>
  <c r="K16" i="14"/>
  <c r="J15" i="14"/>
  <c r="J16" i="14"/>
  <c r="I15" i="14"/>
  <c r="I16" i="14"/>
  <c r="H15" i="14"/>
  <c r="H16" i="14"/>
  <c r="G15" i="14"/>
  <c r="G16" i="14"/>
  <c r="F15" i="14"/>
  <c r="F16" i="14"/>
  <c r="E15" i="14"/>
  <c r="E16" i="14"/>
  <c r="D15" i="14"/>
  <c r="D16" i="14"/>
  <c r="C15" i="14"/>
  <c r="C16" i="14"/>
  <c r="N24" i="14"/>
  <c r="L24" i="14"/>
  <c r="J24" i="14"/>
  <c r="I24" i="14"/>
  <c r="H24" i="14"/>
  <c r="F24" i="14"/>
  <c r="E24" i="14"/>
  <c r="D24" i="14"/>
  <c r="C24" i="14"/>
  <c r="C18" i="14"/>
  <c r="C19" i="14"/>
  <c r="O80" i="1"/>
  <c r="N80" i="1"/>
  <c r="M80" i="1"/>
  <c r="L80" i="1"/>
  <c r="K80" i="1"/>
  <c r="J80" i="1"/>
  <c r="I80" i="1"/>
  <c r="H80" i="1"/>
  <c r="G80" i="1"/>
  <c r="F80" i="1"/>
  <c r="E80" i="1"/>
  <c r="D80" i="1"/>
  <c r="D23" i="7"/>
  <c r="C97" i="13"/>
  <c r="C85" i="13"/>
  <c r="C22" i="6"/>
  <c r="C16" i="6"/>
  <c r="C17" i="6"/>
  <c r="C13" i="6"/>
  <c r="C14" i="6"/>
  <c r="E45" i="1"/>
  <c r="F45" i="1"/>
  <c r="G45" i="1"/>
  <c r="H45" i="1"/>
  <c r="I45" i="1"/>
  <c r="J45" i="1"/>
  <c r="K45" i="1"/>
  <c r="L45" i="1"/>
  <c r="M45" i="1"/>
  <c r="N45" i="1"/>
  <c r="O45" i="1"/>
  <c r="E25" i="1"/>
  <c r="F25" i="1"/>
  <c r="G25" i="1"/>
  <c r="H25" i="1"/>
  <c r="I25" i="1"/>
  <c r="J25" i="1"/>
  <c r="K25" i="1"/>
  <c r="L25" i="1"/>
  <c r="M25" i="1"/>
  <c r="N25" i="1"/>
  <c r="O25" i="1"/>
  <c r="D25" i="1"/>
  <c r="E69" i="1"/>
  <c r="F69" i="1"/>
  <c r="G69" i="1"/>
  <c r="H69" i="1"/>
  <c r="I69" i="1"/>
  <c r="J69" i="1"/>
  <c r="K69" i="1"/>
  <c r="L69" i="1"/>
  <c r="M69" i="1"/>
  <c r="N69" i="1"/>
  <c r="O69" i="1"/>
  <c r="D69" i="1"/>
  <c r="E65" i="1"/>
  <c r="F65" i="1"/>
  <c r="G65" i="1"/>
  <c r="H65" i="1"/>
  <c r="I65" i="1"/>
  <c r="J65" i="1"/>
  <c r="K65" i="1"/>
  <c r="L65" i="1"/>
  <c r="M65" i="1"/>
  <c r="N65" i="1"/>
  <c r="O65" i="1"/>
  <c r="D65" i="1"/>
  <c r="E59" i="1"/>
  <c r="F59" i="1"/>
  <c r="G59" i="1"/>
  <c r="H59" i="1"/>
  <c r="I59" i="1"/>
  <c r="J59" i="1"/>
  <c r="K59" i="1"/>
  <c r="L59" i="1"/>
  <c r="M59" i="1"/>
  <c r="N59" i="1"/>
  <c r="O59" i="1"/>
  <c r="D59" i="1"/>
  <c r="E53" i="1"/>
  <c r="F53" i="1"/>
  <c r="G53" i="1"/>
  <c r="H53" i="1"/>
  <c r="I53" i="1"/>
  <c r="I81" i="1"/>
  <c r="J53" i="1"/>
  <c r="K53" i="1"/>
  <c r="L53" i="1"/>
  <c r="M53" i="1"/>
  <c r="N53" i="1"/>
  <c r="O53" i="1"/>
  <c r="L48" i="1"/>
  <c r="M48" i="1"/>
  <c r="N48" i="1"/>
  <c r="O48" i="1"/>
  <c r="O81" i="1"/>
  <c r="E48" i="1"/>
  <c r="F48" i="1"/>
  <c r="G48" i="1"/>
  <c r="H48" i="1"/>
  <c r="I48" i="1"/>
  <c r="J48" i="1"/>
  <c r="K48" i="1"/>
  <c r="D48" i="1"/>
  <c r="O37" i="1"/>
  <c r="E37" i="1"/>
  <c r="F37" i="1"/>
  <c r="G37" i="1"/>
  <c r="H37" i="1"/>
  <c r="I37" i="1"/>
  <c r="J37" i="1"/>
  <c r="K37" i="1"/>
  <c r="L37" i="1"/>
  <c r="M37" i="1"/>
  <c r="N37" i="1"/>
  <c r="D37" i="1"/>
  <c r="E34" i="1"/>
  <c r="F34" i="1"/>
  <c r="G34" i="1"/>
  <c r="H34" i="1"/>
  <c r="I34" i="1"/>
  <c r="J34" i="1"/>
  <c r="K34" i="1"/>
  <c r="L34" i="1"/>
  <c r="M34" i="1"/>
  <c r="N34" i="1"/>
  <c r="O34" i="1"/>
  <c r="E31" i="1"/>
  <c r="F31" i="1"/>
  <c r="G31" i="1"/>
  <c r="H31" i="1"/>
  <c r="I31" i="1"/>
  <c r="J31" i="1"/>
  <c r="K31" i="1"/>
  <c r="L31" i="1"/>
  <c r="M31" i="1"/>
  <c r="N31" i="1"/>
  <c r="O31" i="1"/>
  <c r="D31" i="1"/>
  <c r="P24" i="1"/>
  <c r="Q24" i="1"/>
  <c r="E19" i="1"/>
  <c r="F19" i="1"/>
  <c r="G19" i="1"/>
  <c r="H19" i="1"/>
  <c r="I19" i="1"/>
  <c r="J19" i="1"/>
  <c r="K19" i="1"/>
  <c r="L19" i="1"/>
  <c r="M19" i="1"/>
  <c r="N19" i="1"/>
  <c r="O19" i="1"/>
  <c r="D19" i="1"/>
  <c r="E16" i="1"/>
  <c r="F16" i="1"/>
  <c r="G16" i="1"/>
  <c r="H16" i="1"/>
  <c r="I16" i="1"/>
  <c r="J16" i="1"/>
  <c r="K16" i="1"/>
  <c r="L16" i="1"/>
  <c r="M16" i="1"/>
  <c r="N16" i="1"/>
  <c r="O16" i="1"/>
  <c r="O20" i="1"/>
  <c r="D16" i="1"/>
  <c r="E9" i="1"/>
  <c r="E20" i="1"/>
  <c r="F9" i="1"/>
  <c r="G9" i="1"/>
  <c r="G20" i="1"/>
  <c r="H9" i="1"/>
  <c r="I9" i="1"/>
  <c r="J9" i="1"/>
  <c r="K9" i="1"/>
  <c r="K20" i="1"/>
  <c r="L9" i="1"/>
  <c r="M9" i="1"/>
  <c r="M20" i="1"/>
  <c r="O9" i="1"/>
  <c r="D9" i="1"/>
  <c r="P9" i="1"/>
  <c r="Q9" i="1"/>
  <c r="E7" i="1"/>
  <c r="F7" i="1"/>
  <c r="G7" i="1"/>
  <c r="H7" i="1"/>
  <c r="I7" i="1"/>
  <c r="J7" i="1"/>
  <c r="K7" i="1"/>
  <c r="L7" i="1"/>
  <c r="M7" i="1"/>
  <c r="N7" i="1"/>
  <c r="N20" i="1"/>
  <c r="N89" i="1"/>
  <c r="O7" i="1"/>
  <c r="D7" i="1"/>
  <c r="D20" i="1"/>
  <c r="I83" i="1"/>
  <c r="E85" i="1"/>
  <c r="F85" i="1"/>
  <c r="G85" i="1"/>
  <c r="G88" i="1"/>
  <c r="H85" i="1"/>
  <c r="I85" i="1"/>
  <c r="J85" i="1"/>
  <c r="K85" i="1"/>
  <c r="K88" i="1"/>
  <c r="L85" i="1"/>
  <c r="M85" i="1"/>
  <c r="M88" i="1"/>
  <c r="N85" i="1"/>
  <c r="O85" i="1"/>
  <c r="D85" i="1"/>
  <c r="C85" i="1"/>
  <c r="C88" i="1"/>
  <c r="C37" i="1"/>
  <c r="C19" i="1"/>
  <c r="C20" i="1"/>
  <c r="C9" i="1"/>
  <c r="C42" i="13"/>
  <c r="C50" i="13"/>
  <c r="C106" i="13"/>
  <c r="C56" i="13"/>
  <c r="P8" i="1"/>
  <c r="Q8" i="1"/>
  <c r="P10" i="1"/>
  <c r="Q10" i="1"/>
  <c r="D12" i="1"/>
  <c r="E12" i="1"/>
  <c r="F12" i="1"/>
  <c r="G12" i="1"/>
  <c r="H12" i="1"/>
  <c r="I12" i="1"/>
  <c r="J12" i="1"/>
  <c r="K12" i="1"/>
  <c r="L12" i="1"/>
  <c r="M12" i="1"/>
  <c r="N12" i="1"/>
  <c r="O12" i="1"/>
  <c r="P13" i="1"/>
  <c r="Q13" i="1"/>
  <c r="P14" i="1"/>
  <c r="Q14" i="1"/>
  <c r="P15" i="1"/>
  <c r="Q15" i="1"/>
  <c r="P18" i="1"/>
  <c r="Q18" i="1"/>
  <c r="P21" i="1"/>
  <c r="Q21" i="1"/>
  <c r="P23" i="1"/>
  <c r="Q23" i="1"/>
  <c r="P29" i="1"/>
  <c r="Q29" i="1"/>
  <c r="P30" i="1"/>
  <c r="Q30" i="1"/>
  <c r="P32" i="1"/>
  <c r="Q32" i="1"/>
  <c r="D34" i="1"/>
  <c r="P36" i="1"/>
  <c r="Q36" i="1"/>
  <c r="P38" i="1"/>
  <c r="Q38" i="1"/>
  <c r="P41" i="1"/>
  <c r="Q41" i="1"/>
  <c r="P43" i="1"/>
  <c r="Q43" i="1"/>
  <c r="P44" i="1"/>
  <c r="Q44" i="1"/>
  <c r="P46" i="1"/>
  <c r="Q46" i="1"/>
  <c r="P47" i="1"/>
  <c r="Q47" i="1"/>
  <c r="P50" i="1"/>
  <c r="Q50" i="1"/>
  <c r="P78" i="1"/>
  <c r="Q78" i="1"/>
  <c r="M83" i="1"/>
  <c r="P84" i="1"/>
  <c r="Q84" i="1"/>
  <c r="P8" i="14"/>
  <c r="Q8" i="14"/>
  <c r="P9" i="14"/>
  <c r="Q9" i="14"/>
  <c r="P10" i="14"/>
  <c r="Q10" i="14"/>
  <c r="P11" i="14"/>
  <c r="Q11" i="14"/>
  <c r="P12" i="14"/>
  <c r="Q12" i="14"/>
  <c r="P17" i="14"/>
  <c r="Q17" i="14"/>
  <c r="P21" i="14"/>
  <c r="Q21" i="14"/>
  <c r="C9" i="13"/>
  <c r="C11" i="13"/>
  <c r="C14" i="13"/>
  <c r="C18" i="13"/>
  <c r="C21" i="13"/>
  <c r="C30" i="13"/>
  <c r="C33" i="13"/>
  <c r="C35" i="13"/>
  <c r="C39" i="13"/>
  <c r="C46" i="13"/>
  <c r="C49" i="13"/>
  <c r="C59" i="13"/>
  <c r="C66" i="13"/>
  <c r="C72" i="13"/>
  <c r="C79" i="13"/>
  <c r="C90" i="13"/>
  <c r="C94" i="13"/>
  <c r="C100" i="13"/>
  <c r="C102" i="13"/>
  <c r="P33" i="1"/>
  <c r="Q33" i="1"/>
  <c r="P55" i="1"/>
  <c r="Q55" i="1"/>
  <c r="P28" i="1"/>
  <c r="Q28" i="1"/>
  <c r="P11" i="1"/>
  <c r="Q11" i="1"/>
  <c r="P49" i="1"/>
  <c r="Q49" i="1"/>
  <c r="P13" i="14"/>
  <c r="Q13" i="14"/>
  <c r="E83" i="1"/>
  <c r="E88" i="1"/>
  <c r="K83" i="1"/>
  <c r="G83" i="1"/>
  <c r="P56" i="1"/>
  <c r="Q56" i="1"/>
  <c r="P22" i="1"/>
  <c r="Q22" i="1"/>
  <c r="P17" i="1"/>
  <c r="Q17" i="1"/>
  <c r="N83" i="1"/>
  <c r="N88" i="1"/>
  <c r="J83" i="1"/>
  <c r="O83" i="1"/>
  <c r="O88" i="1"/>
  <c r="H83" i="1"/>
  <c r="L83" i="1"/>
  <c r="L88" i="1"/>
  <c r="P20" i="14"/>
  <c r="Q20" i="14"/>
  <c r="P57" i="1"/>
  <c r="Q57" i="1"/>
  <c r="P58" i="1"/>
  <c r="Q58" i="1"/>
  <c r="F83" i="1"/>
  <c r="P61" i="1"/>
  <c r="Q61" i="1"/>
  <c r="P60" i="1"/>
  <c r="Q60" i="1"/>
  <c r="P54" i="1"/>
  <c r="Q54" i="1"/>
  <c r="P62" i="1"/>
  <c r="Q62" i="1"/>
  <c r="P63" i="1"/>
  <c r="Q63" i="1"/>
  <c r="P64" i="1"/>
  <c r="Q64" i="1"/>
  <c r="P66" i="1"/>
  <c r="Q66" i="1"/>
  <c r="P68" i="1"/>
  <c r="Q68" i="1"/>
  <c r="P70" i="1"/>
  <c r="Q70" i="1"/>
  <c r="P71" i="1"/>
  <c r="Q71" i="1"/>
  <c r="P74" i="1"/>
  <c r="Q74" i="1"/>
  <c r="P76" i="1"/>
  <c r="Q76" i="1"/>
  <c r="D83" i="1"/>
  <c r="D88" i="1"/>
  <c r="P82" i="1"/>
  <c r="E25" i="14"/>
  <c r="C16" i="1"/>
  <c r="C27" i="1"/>
  <c r="C59" i="1"/>
  <c r="C25" i="1"/>
  <c r="C12" i="1"/>
  <c r="C48" i="1"/>
  <c r="C81" i="1"/>
  <c r="C7" i="1"/>
  <c r="H88" i="1"/>
  <c r="P51" i="1"/>
  <c r="Q51" i="1"/>
  <c r="D45" i="1"/>
  <c r="P26" i="1"/>
  <c r="Q26" i="1"/>
  <c r="H40" i="1"/>
  <c r="P34" i="1"/>
  <c r="Q34" i="1"/>
  <c r="K40" i="1"/>
  <c r="I20" i="1"/>
  <c r="P31" i="1"/>
  <c r="Q31" i="1"/>
  <c r="P37" i="1"/>
  <c r="Q37" i="1"/>
  <c r="D81" i="1"/>
  <c r="P27" i="1"/>
  <c r="Q27" i="1"/>
  <c r="P45" i="1"/>
  <c r="Q45" i="1"/>
  <c r="L81" i="1"/>
  <c r="P48" i="1"/>
  <c r="P39" i="1"/>
  <c r="Q39" i="1"/>
  <c r="P7" i="1"/>
  <c r="Q7" i="1"/>
  <c r="P59" i="1"/>
  <c r="Q59" i="1"/>
  <c r="P69" i="1"/>
  <c r="Q69" i="1"/>
  <c r="P80" i="1"/>
  <c r="Q80" i="1"/>
  <c r="P77" i="1"/>
  <c r="Q77" i="1"/>
  <c r="K81" i="1"/>
  <c r="H20" i="1"/>
  <c r="N81" i="1"/>
  <c r="E81" i="1"/>
  <c r="Q82" i="1"/>
  <c r="M81" i="1"/>
  <c r="P83" i="1"/>
  <c r="Q83" i="1"/>
  <c r="G81" i="1"/>
  <c r="P73" i="1"/>
  <c r="Q73" i="1"/>
  <c r="C40" i="1"/>
  <c r="G25" i="14"/>
  <c r="K25" i="14"/>
  <c r="F25" i="14"/>
  <c r="P18" i="14"/>
  <c r="Q18" i="14"/>
  <c r="H25" i="14"/>
  <c r="I25" i="14"/>
  <c r="N25" i="14"/>
  <c r="P23" i="14"/>
  <c r="Q23" i="14"/>
  <c r="L25" i="14"/>
  <c r="C25" i="14"/>
  <c r="D25" i="14"/>
  <c r="P16" i="14"/>
  <c r="Q16" i="14"/>
  <c r="P19" i="14"/>
  <c r="Q19" i="14"/>
  <c r="J25" i="14"/>
  <c r="P15" i="14"/>
  <c r="Q15" i="14"/>
  <c r="D31" i="7"/>
  <c r="D38" i="7"/>
  <c r="D41" i="7"/>
  <c r="D48" i="7"/>
  <c r="D49" i="7"/>
  <c r="C105" i="13"/>
  <c r="C133" i="13"/>
  <c r="C22" i="13"/>
  <c r="C98" i="13"/>
  <c r="C23" i="6"/>
  <c r="C132" i="13"/>
  <c r="C135" i="13"/>
  <c r="C112" i="13"/>
  <c r="C89" i="1"/>
  <c r="D89" i="1"/>
  <c r="K89" i="1"/>
  <c r="G89" i="1"/>
  <c r="P12" i="1"/>
  <c r="Q12" i="1"/>
  <c r="P85" i="1"/>
  <c r="Q85" i="1"/>
  <c r="L20" i="1"/>
  <c r="L89" i="1"/>
  <c r="J20" i="1"/>
  <c r="F20" i="1"/>
  <c r="P16" i="1"/>
  <c r="Q16" i="1"/>
  <c r="P19" i="1"/>
  <c r="Q19" i="1"/>
  <c r="Q48" i="1"/>
  <c r="I88" i="1"/>
  <c r="I89" i="1"/>
  <c r="P53" i="1"/>
  <c r="Q53" i="1"/>
  <c r="P65" i="1"/>
  <c r="Q65" i="1"/>
  <c r="E40" i="1"/>
  <c r="P40" i="1"/>
  <c r="Q40" i="1"/>
  <c r="P25" i="1"/>
  <c r="Q25" i="1"/>
  <c r="J81" i="1"/>
  <c r="H81" i="1"/>
  <c r="H89" i="1"/>
  <c r="F81" i="1"/>
  <c r="P81" i="1"/>
  <c r="Q81" i="1"/>
  <c r="P87" i="1"/>
  <c r="Q87" i="1"/>
  <c r="J89" i="1"/>
  <c r="E89" i="1"/>
  <c r="P89" i="1"/>
  <c r="Q89" i="1"/>
  <c r="F89" i="1"/>
  <c r="P20" i="1"/>
  <c r="Q20" i="1"/>
  <c r="P88" i="1"/>
  <c r="Q88" i="1"/>
  <c r="C122" i="13"/>
  <c r="C125" i="13"/>
  <c r="C114" i="13"/>
</calcChain>
</file>

<file path=xl/sharedStrings.xml><?xml version="1.0" encoding="utf-8"?>
<sst xmlns="http://schemas.openxmlformats.org/spreadsheetml/2006/main" count="465" uniqueCount="215">
  <si>
    <t>1131 Sueldos Base</t>
  </si>
  <si>
    <t>1321 Prima Vacacional</t>
  </si>
  <si>
    <t>1323 Gratificación de fin de año</t>
  </si>
  <si>
    <t>1413 Aportaciones IMSS</t>
  </si>
  <si>
    <t>1421 Aportaciones INFONAVIT</t>
  </si>
  <si>
    <t>1431 Ahorro para el retiro</t>
  </si>
  <si>
    <t xml:space="preserve">* 1400 SEGURIDAD SOCIAL </t>
  </si>
  <si>
    <t xml:space="preserve">** 1000 Servicios Personales </t>
  </si>
  <si>
    <t>2161 Material de limpieza</t>
  </si>
  <si>
    <t xml:space="preserve">* 2200 ALIMENTOS Y UTENSILIOS </t>
  </si>
  <si>
    <t>2491 Materiales diversos</t>
  </si>
  <si>
    <t>2711 Vestuario y uniformes</t>
  </si>
  <si>
    <t>2911 Herramientas menores</t>
  </si>
  <si>
    <t xml:space="preserve">** 2000 Materiales y Suministros </t>
  </si>
  <si>
    <t>3181 Servicio postal</t>
  </si>
  <si>
    <t xml:space="preserve">* 3200 SERVICIOS DE ARRENDAMIENTO </t>
  </si>
  <si>
    <t xml:space="preserve">* 3800 SERVICIOS OFICIALES </t>
  </si>
  <si>
    <t>3981 Impuesto sobre nóminas</t>
  </si>
  <si>
    <t xml:space="preserve">* 3900 OTROS SERVICIOS GENERALES </t>
  </si>
  <si>
    <t xml:space="preserve">** 3000 Servicios Generales </t>
  </si>
  <si>
    <t>5411 Automóviles y camiones</t>
  </si>
  <si>
    <t xml:space="preserve">** 5000 Bienes Muebles,Inmuebles,Intan </t>
  </si>
  <si>
    <t xml:space="preserve">*** Capítulos de Gasto </t>
  </si>
  <si>
    <t>Concepto</t>
  </si>
  <si>
    <t>Monto Anual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</si>
  <si>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</si>
  <si>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</si>
  <si>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</si>
  <si>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</si>
  <si>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</si>
  <si>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</si>
  <si>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</si>
  <si>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</si>
  <si>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</si>
  <si>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</si>
  <si>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</si>
  <si>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</si>
  <si>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* 1100 REMUNERACIONES AL PERSONAL DE CARÁCTER PERMANENTE </t>
  </si>
  <si>
    <t xml:space="preserve">* 1200 REMUNERACIONES AL PERSONAL DE CARÁCTER TRANSITORIO </t>
  </si>
  <si>
    <t xml:space="preserve">* 1300 REMUNERACIONES ADICIONALES Y ESPECIALES </t>
  </si>
  <si>
    <t>1212 Honorarios asimilados a salarios</t>
  </si>
  <si>
    <t xml:space="preserve">* 1500 OTRAS PRESTACIONES SOCIALES Y ECONOMICAS </t>
  </si>
  <si>
    <t>* 2100 MATERIALES DE ADMINISTRACIÓN, EMISIÓN DE DOCUMENTOS Y ARTÍCULOS OFICIALES</t>
  </si>
  <si>
    <t>2111 Materiales y útiles de oficina</t>
  </si>
  <si>
    <t>2212 Productos alimenticios para el personal en las instalaciones de las dependencias y entidades</t>
  </si>
  <si>
    <t>2221 Productos alimenticios para animales</t>
  </si>
  <si>
    <t>* 2300 MATERIAS PRIMAS Y MATERIALES DE PRODUCCIÓN Y COMERCIALIZACIÓN</t>
  </si>
  <si>
    <t>* 2400 MATERIALES Y ARTÍCULOS DE CONSTRUCCIÓN Y DE REPARACIÓN</t>
  </si>
  <si>
    <t>2421 Materiales de construcción de concreto</t>
  </si>
  <si>
    <t>2461 Material eléctrico y electrónico</t>
  </si>
  <si>
    <t>* 2600 COMBUSTIBLES, LUBRICANTES Y ADITIVOS</t>
  </si>
  <si>
    <t>2613 Combustibles, lubricantes y aditivos para maquinaria, equipo de producción y servicios administrativos</t>
  </si>
  <si>
    <t>* 2700 VESTUARIO, BLANCOS, PRENDAS DE PROTECCIÓN Y ARTÍCULOS DEPORTIVOS</t>
  </si>
  <si>
    <t>* 2900 HERRAMIENTAS, REFACCIONES Y ACCESORIOS MENORES</t>
  </si>
  <si>
    <t>2941 Refacciones y accesorios menores de equipo de cómputo y tecnologías de la información</t>
  </si>
  <si>
    <t xml:space="preserve">* 3100 SERVICIOS BÁSICOS </t>
  </si>
  <si>
    <t>3111 Servicio de energía eléctrica</t>
  </si>
  <si>
    <t>3141 Servicio telefonía tradicional</t>
  </si>
  <si>
    <t xml:space="preserve">* 3300 SERVICIOS PROFESIONALES, CIENTÍFICO, TÉCNICOS Y OTROS SERVICIOS </t>
  </si>
  <si>
    <t>3321 Servicios de diseño, arquitectura, ingeniería y actividades relacionadas</t>
  </si>
  <si>
    <t>* 3400 SERVICIOS FINANCIEROS, BANCARIOS Y COMERCIALES</t>
  </si>
  <si>
    <t>3411 Servicios financieros y bancarios</t>
  </si>
  <si>
    <t>3441 Seguros de responsabilidad patrimonial y finanzas</t>
  </si>
  <si>
    <t>3451 Seguro de bienes patrimoniales</t>
  </si>
  <si>
    <t xml:space="preserve">* 3500 SERVICIOS DE INSTALACIÓN, REPARACIÓN, MANTENIMIENTO Y CONSERVACIÓN </t>
  </si>
  <si>
    <t>3511 Conservación y mantenimiento de inmuebles</t>
  </si>
  <si>
    <t>3521 Instalación, reparación y mantenimiento de mobiliario y equipo de administración</t>
  </si>
  <si>
    <t>3551 Mantenimiento y conservación de vehículos terrestres, aéreos, marítimos, lacustres y fluviales</t>
  </si>
  <si>
    <t>3571 Instalación, reparación y mantenimiento de maquinaria, otros equipos y herramienta</t>
  </si>
  <si>
    <t>3591 Servicios de jardinería y fumigación</t>
  </si>
  <si>
    <t xml:space="preserve">* 3600 SERV DE COMUNICACIÓN SOCIAL Y PUBLICIDAD </t>
  </si>
  <si>
    <t>3621 Promoción para la venta de bienes o servicios</t>
  </si>
  <si>
    <t xml:space="preserve">* 3700 SERVICIOS DE TRASLADO Y VIÁTICOS </t>
  </si>
  <si>
    <t>3751 Viáticos nacionales para servidores públicos en el desempeño de funciones oficiales</t>
  </si>
  <si>
    <t>3821 Gastos de orden social y cultural</t>
  </si>
  <si>
    <t>** 5000 Bienes Muebles,Inmuebles e Intangibles</t>
  </si>
  <si>
    <t>* 5100 MOBILIARIO Y EQUIPO DE ADMINISTRACIÓN</t>
  </si>
  <si>
    <t xml:space="preserve">* 5400 VEHÍCULOS Y EQUIPO DE TRANSPORTE </t>
  </si>
  <si>
    <t xml:space="preserve">** 80 Participaciones y Aportaciones </t>
  </si>
  <si>
    <t>Ingreso Estimado</t>
  </si>
  <si>
    <t>Importe</t>
  </si>
  <si>
    <t>Aplicación de los Recursos</t>
  </si>
  <si>
    <t>Clasificador por Objeto del Gasto</t>
  </si>
  <si>
    <t>Clasificación Administrativa</t>
  </si>
  <si>
    <t>Órgano Ejecutivo Municipal</t>
  </si>
  <si>
    <t>Otras Entidades Paramunicipales y Organismos</t>
  </si>
  <si>
    <t>Clasificación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</si>
  <si>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</si>
  <si>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</si>
  <si>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</si>
  <si>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</si>
  <si>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</si>
  <si>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</si>
  <si>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</si>
  <si>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Pública y Disminución de Pasivos</t>
  </si>
  <si>
    <t>Programas y Proyectos</t>
  </si>
  <si>
    <t>Analítico de Plazas</t>
  </si>
  <si>
    <t>Total</t>
  </si>
  <si>
    <t>2721 Prendas de seguridad</t>
  </si>
  <si>
    <t>3471 Fletes y maniobras</t>
  </si>
  <si>
    <t>2612 Combustibles, lubricantes, aditivos para vehículos terrestres, aéreos, marítimos, lacustres y fluviales asignados a servidores públicos</t>
  </si>
  <si>
    <t>TOTAL</t>
  </si>
  <si>
    <t>¿Qué es la Ley de Ingresos y Cúal es su importancia?</t>
  </si>
  <si>
    <t>¿De dónde obtienen los gobiernos sus Ingresos?</t>
  </si>
  <si>
    <t>¿Qué es el Presupuesto de Egresos y cúal es su importancia?</t>
  </si>
  <si>
    <t>¿En que se gasta?</t>
  </si>
  <si>
    <t>¿Para qué se gasta?</t>
  </si>
  <si>
    <t>¿Quién Gasta?</t>
  </si>
  <si>
    <t>Ley de Ingresos y Presupuesto de Egresos</t>
  </si>
  <si>
    <t xml:space="preserve">* 83 Convenios </t>
  </si>
  <si>
    <t>2112 Equipos menores de oficina</t>
  </si>
  <si>
    <t>2121 Materiales y útiles de impresión y reproducción</t>
  </si>
  <si>
    <t>Material impreso e información digital</t>
  </si>
  <si>
    <t>2141 Materiales y útiles de tecnologías de la información y comunicaciones</t>
  </si>
  <si>
    <t>2182 Materiales para el registro e identificación de personas</t>
  </si>
  <si>
    <t>2391 Otros Productos</t>
  </si>
  <si>
    <t>2741 Productos textiles</t>
  </si>
  <si>
    <t>3291 Otros arrendamientos</t>
  </si>
  <si>
    <t>3231 Arrendamiento de mobiliario y equipo de administración</t>
  </si>
  <si>
    <t>3311 Servicios legales</t>
  </si>
  <si>
    <t>3381 Servicios de vigilancia</t>
  </si>
  <si>
    <t>3391 Servicios profesionales, científicos y técnicos integrales</t>
  </si>
  <si>
    <t>3332 Servicios de procesos, técnica y en tecnologías de la información</t>
  </si>
  <si>
    <t>3431 Servicios de recaudación, traslado y custodia de valores</t>
  </si>
  <si>
    <t>3581 Servicio de limpieza y manejo de desechos</t>
  </si>
  <si>
    <t>3631 Servicios de creatividad, preproducción y producción de publicidad, excepto internet</t>
  </si>
  <si>
    <t>3661 Servicio de creación y difusión de contenido exclusivamente a través de internet</t>
  </si>
  <si>
    <t>3691 Otros servicios de información</t>
  </si>
  <si>
    <t>3711 Pasajes aéreos nacionales para servidores públicos en el desempeño de comisiones y funciones oficiales</t>
  </si>
  <si>
    <t>3721 Pasajes terrestres nacionales para servidores públicos en el desempelo de comisiones y funciones oficiales</t>
  </si>
  <si>
    <t>3791 Otros servicios de traslado y hospedaje</t>
  </si>
  <si>
    <t>3853 Gastos de representación</t>
  </si>
  <si>
    <t>5151 Computadoras y equipo periférico</t>
  </si>
  <si>
    <t>** E0001 FERIA DE NAVIDAD</t>
  </si>
  <si>
    <t>** E0002 ADMINISTRACIÓN</t>
  </si>
  <si>
    <t xml:space="preserve">** E0003 VENTAS </t>
  </si>
  <si>
    <t xml:space="preserve">** E0004 MANTENIMIENTO </t>
  </si>
  <si>
    <t>** E0006 EXPO CABRA</t>
  </si>
  <si>
    <t>** E0008 EVENTOS SOCIALES</t>
  </si>
  <si>
    <t>Patronato de la Feria Regional Puerta de Oro del Bajío</t>
  </si>
  <si>
    <t xml:space="preserve">* 71 Ingresos Ventas de Bienes y Servicios </t>
  </si>
  <si>
    <t xml:space="preserve">** 70 Ingresos Ventas de Bienes y Servicios </t>
  </si>
  <si>
    <t xml:space="preserve">*** Total de Ingreso </t>
  </si>
  <si>
    <t xml:space="preserve">* 91 Transferencias Internas y Asignaciones al Sector Público </t>
  </si>
  <si>
    <t>** 90 Transferencias, Asignaciones, Subsidios y Otras Ayudas</t>
  </si>
  <si>
    <t>F.F.</t>
  </si>
  <si>
    <t>Clave puesto</t>
  </si>
  <si>
    <t>Nombre puesto</t>
  </si>
  <si>
    <t>Número plazas autorizadas</t>
  </si>
  <si>
    <t>Unidad responsable</t>
  </si>
  <si>
    <t>Clave percepción</t>
  </si>
  <si>
    <t>Nombre de la percepción</t>
  </si>
  <si>
    <t>DIR-01</t>
  </si>
  <si>
    <t>DIRECTOR GENERAL</t>
  </si>
  <si>
    <t>31120-8501</t>
  </si>
  <si>
    <t>P1</t>
  </si>
  <si>
    <t>SUELDO</t>
  </si>
  <si>
    <t>P2</t>
  </si>
  <si>
    <t>PRIMA VACACIONAL</t>
  </si>
  <si>
    <t>P4</t>
  </si>
  <si>
    <t>AGUINALDO</t>
  </si>
  <si>
    <t>DIR-02</t>
  </si>
  <si>
    <t>SECRETARIA "A" NIVEL 2</t>
  </si>
  <si>
    <t>JAF-01</t>
  </si>
  <si>
    <t>JCM-01</t>
  </si>
  <si>
    <t>JEFATURA "B" NIVEL 2</t>
  </si>
  <si>
    <t>31120-8502</t>
  </si>
  <si>
    <t>MTO-01</t>
  </si>
  <si>
    <t>JEFATURA "C" NIVEL 2</t>
  </si>
  <si>
    <t>31120-8503</t>
  </si>
  <si>
    <t>MTO-02</t>
  </si>
  <si>
    <t>ENCARGADO "B" NIVEL 3</t>
  </si>
  <si>
    <t>MTO-03</t>
  </si>
  <si>
    <t>MTO-04</t>
  </si>
  <si>
    <t>AUXILIAR "C" NIVEL 2</t>
  </si>
  <si>
    <t>3192 Contratacion de otros servicios</t>
  </si>
  <si>
    <t>1511 Cuotas fondo de ahorro</t>
  </si>
  <si>
    <t>3151 Servicio telefonia celular</t>
  </si>
  <si>
    <t>3611 Difusión de mensajes y actividades gubernamentales</t>
  </si>
  <si>
    <t>3921 Otros impuestos y derechos</t>
  </si>
  <si>
    <t>Es el ordenamiento jurídico en el que se indica el monto y la procedencia de los ingresos que el Patronato de la Feria Regional Puerta de Oro del Bajío, estima obtener durante un ejercicio fiscal, y es de suma importancia ya que con este, se sabra cuanto se puede gastar para la elaboración de los presupuestos de egresos.</t>
  </si>
  <si>
    <t xml:space="preserve">El Patronato de la Feria Regional Puerta de Oro del Bajío, obtiene sus ingresos de las siguientes fuentes: Ingresos Propios, Ingresos provenientes del Estado y la Federacion asi como Convenios y Subisido con recurso del Municipio. </t>
  </si>
  <si>
    <t>El Presupuesto de Egresos es un documento que muestra la politica economica, que describe cuanto y en que se va a gastar y ahí radica su importancia ya que define las acciones o politicas de gasto público del Patronato de la Feria Regional Puerta de Oro del Bajío.</t>
  </si>
  <si>
    <t>FONDO DE AHORRO</t>
  </si>
  <si>
    <t>Iniciativa de Ley de Ingresos para el Ejercicio Fiscal 2019</t>
  </si>
  <si>
    <t>711101 Uso de Espacios Stands</t>
  </si>
  <si>
    <t>711301 Patrocinios</t>
  </si>
  <si>
    <t>711501 Taquilla Acceso Feria</t>
  </si>
  <si>
    <t>711601 Ingresos por Arrenadamiento</t>
  </si>
  <si>
    <t>711701 Otros Ingresos</t>
  </si>
  <si>
    <t>711801 Estacionamiento General</t>
  </si>
  <si>
    <t>711901  Expo Cabra</t>
  </si>
  <si>
    <t>830200 Convenios Estatal</t>
  </si>
  <si>
    <t>910200 Transferencias para Materiales y Suministros</t>
  </si>
  <si>
    <t>910100 Transferencias para Servicios Personales</t>
  </si>
  <si>
    <t>910300 Transferencias para Servicios Generales</t>
  </si>
  <si>
    <t>Recurso Estatal 2019</t>
  </si>
  <si>
    <t>Recurso Municipal 2019</t>
  </si>
  <si>
    <t>Recurso Propio 2019</t>
  </si>
  <si>
    <t>1522 Liquidación por Indemaciones</t>
  </si>
  <si>
    <t>3341 Servicios de Capacitacón</t>
  </si>
  <si>
    <t>3852 Gastos de las oficinas de los servidores publicos superiores y mandos medios</t>
  </si>
  <si>
    <t>5671 Herramientas y maquinas - herramienta</t>
  </si>
  <si>
    <t>* 5600 MAQUINARIA OTROS EQUIPOS Y HERRAMIENTA</t>
  </si>
  <si>
    <t>Presupuesto de Egresos para el Ejercicio Fiscal 2019</t>
  </si>
  <si>
    <t>JEFATURA "A" NIVEL 1</t>
  </si>
  <si>
    <t>AUXILIAR "B" NIVEL 4</t>
  </si>
  <si>
    <t>AUXILIAR "B" NIVEL 3</t>
  </si>
  <si>
    <t>COORD. COMUNICACIÓN SOCIAL</t>
  </si>
  <si>
    <t>AUXILIAR DE INGRESOS</t>
  </si>
  <si>
    <t>ENCARGADO LOGISTICA Y EVENTOS</t>
  </si>
  <si>
    <t>AUXILIAR DE VENTAS Y LOGISTICA</t>
  </si>
  <si>
    <t>Calendario de Ingresos del Ejercicio Fiscal 2019</t>
  </si>
  <si>
    <t>1522 Liquidación por indemnizaciones</t>
  </si>
  <si>
    <t>Calendario del Presupuesto de Egresos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</si>
</sst>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9" formatCode="_-[$€-2]* #,##0.00_-;\-[$€-2]* #,##0.00_-;_-[$€-2]* &quot;-&quot;??_-"/>
  </numFmts>
  <fonts count="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NewJuneBold"/>
      <family val="3"/>
    </font>
    <font>
      <sz val="8"/>
      <name val="NewJuneBold"/>
      <family val="3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Courier New"/>
      <family val="3"/>
    </font>
    <font>
      <b/>
      <sz val="11"/>
      <color theme="1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E699"/>
        <bgColor indexed="64"/>
      </patternFill>
    </fill>
    <fill>
      <patternFill patternType="solid">
        <fgColor rgb="FF87C4C4"/>
        <bgColor indexed="64"/>
      </patternFill>
    </fill>
    <fill>
      <patternFill patternType="solid">
        <fgColor rgb="FF7DA6C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6" applyNumberFormat="0" applyAlignment="0" applyProtection="0"/>
    <xf numFmtId="0" fontId="11" fillId="21" borderId="7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6" applyNumberFormat="0" applyAlignment="0" applyProtection="0"/>
    <xf numFmtId="179" fontId="2" fillId="0" borderId="0" applyFont="0" applyFill="0" applyBorder="0" applyAlignment="0" applyProtection="0"/>
    <xf numFmtId="0" fontId="15" fillId="29" borderId="0" applyNumberFormat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30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8" fillId="31" borderId="9" applyNumberFormat="0" applyFont="0" applyAlignment="0" applyProtection="0"/>
    <xf numFmtId="0" fontId="18" fillId="20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13" fillId="0" borderId="12" applyNumberFormat="0" applyFill="0" applyAlignment="0" applyProtection="0"/>
    <xf numFmtId="0" fontId="23" fillId="0" borderId="13" applyNumberFormat="0" applyFill="0" applyAlignment="0" applyProtection="0"/>
  </cellStyleXfs>
  <cellXfs count="90">
    <xf numFmtId="0" fontId="0" fillId="0" borderId="0" xfId="0"/>
    <xf numFmtId="4" fontId="0" fillId="0" borderId="0" xfId="0" applyNumberFormat="1"/>
    <xf numFmtId="0" fontId="11" fillId="32" borderId="1" xfId="0" applyFont="1" applyFill="1" applyBorder="1" applyAlignment="1">
      <alignment horizontal="center"/>
    </xf>
    <xf numFmtId="4" fontId="11" fillId="32" borderId="1" xfId="0" applyNumberFormat="1" applyFont="1" applyFill="1" applyBorder="1" applyAlignment="1">
      <alignment horizontal="center"/>
    </xf>
    <xf numFmtId="0" fontId="0" fillId="0" borderId="0" xfId="0" applyFill="1"/>
    <xf numFmtId="4" fontId="24" fillId="0" borderId="14" xfId="0" applyNumberFormat="1" applyFont="1" applyFill="1" applyBorder="1" applyAlignment="1">
      <alignment horizontal="right" wrapText="1"/>
    </xf>
    <xf numFmtId="0" fontId="23" fillId="33" borderId="14" xfId="0" applyFont="1" applyFill="1" applyBorder="1" applyAlignment="1">
      <alignment horizontal="left" vertical="center" wrapText="1"/>
    </xf>
    <xf numFmtId="0" fontId="0" fillId="0" borderId="0" xfId="0"/>
    <xf numFmtId="0" fontId="23" fillId="34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35" borderId="14" xfId="0" applyFont="1" applyFill="1" applyBorder="1" applyAlignment="1">
      <alignment horizontal="left" vertical="center" wrapText="1"/>
    </xf>
    <xf numFmtId="0" fontId="23" fillId="35" borderId="14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left" vertical="center" wrapText="1"/>
    </xf>
    <xf numFmtId="4" fontId="24" fillId="33" borderId="14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0" xfId="0" applyFill="1" applyBorder="1"/>
    <xf numFmtId="0" fontId="23" fillId="0" borderId="0" xfId="0" applyFont="1" applyFill="1" applyBorder="1" applyAlignment="1">
      <alignment horizontal="right"/>
    </xf>
    <xf numFmtId="0" fontId="25" fillId="0" borderId="0" xfId="0" applyFont="1"/>
    <xf numFmtId="4" fontId="25" fillId="0" borderId="0" xfId="0" applyNumberFormat="1" applyFont="1"/>
    <xf numFmtId="4" fontId="26" fillId="36" borderId="2" xfId="0" applyNumberFormat="1" applyFont="1" applyFill="1" applyBorder="1" applyAlignment="1">
      <alignment horizontal="right" wrapText="1"/>
    </xf>
    <xf numFmtId="4" fontId="27" fillId="37" borderId="2" xfId="0" applyNumberFormat="1" applyFont="1" applyFill="1" applyBorder="1" applyAlignment="1">
      <alignment horizontal="right" wrapText="1"/>
    </xf>
    <xf numFmtId="4" fontId="27" fillId="38" borderId="2" xfId="0" applyNumberFormat="1" applyFont="1" applyFill="1" applyBorder="1" applyAlignment="1">
      <alignment horizontal="right" wrapText="1"/>
    </xf>
    <xf numFmtId="0" fontId="25" fillId="0" borderId="0" xfId="0" applyFont="1" applyFill="1"/>
    <xf numFmtId="4" fontId="27" fillId="33" borderId="2" xfId="0" applyNumberFormat="1" applyFont="1" applyFill="1" applyBorder="1" applyAlignment="1">
      <alignment horizontal="right" wrapText="1"/>
    </xf>
    <xf numFmtId="0" fontId="26" fillId="0" borderId="0" xfId="0" applyFont="1"/>
    <xf numFmtId="4" fontId="26" fillId="0" borderId="0" xfId="0" applyNumberFormat="1" applyFont="1"/>
    <xf numFmtId="0" fontId="28" fillId="32" borderId="1" xfId="0" applyFont="1" applyFill="1" applyBorder="1" applyAlignment="1">
      <alignment horizontal="center"/>
    </xf>
    <xf numFmtId="4" fontId="28" fillId="32" borderId="1" xfId="0" applyNumberFormat="1" applyFont="1" applyFill="1" applyBorder="1" applyAlignment="1">
      <alignment horizontal="center"/>
    </xf>
    <xf numFmtId="4" fontId="26" fillId="0" borderId="2" xfId="0" applyNumberFormat="1" applyFont="1" applyBorder="1"/>
    <xf numFmtId="0" fontId="27" fillId="0" borderId="2" xfId="0" applyFont="1" applyFill="1" applyBorder="1" applyAlignment="1">
      <alignment horizontal="left" vertical="center" wrapText="1"/>
    </xf>
    <xf numFmtId="0" fontId="27" fillId="37" borderId="2" xfId="0" applyFont="1" applyFill="1" applyBorder="1" applyAlignment="1">
      <alignment horizontal="left" vertical="center" wrapText="1"/>
    </xf>
    <xf numFmtId="0" fontId="27" fillId="38" borderId="2" xfId="0" applyFont="1" applyFill="1" applyBorder="1" applyAlignment="1">
      <alignment horizontal="left" vertical="center" wrapText="1"/>
    </xf>
    <xf numFmtId="0" fontId="27" fillId="33" borderId="2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4" fontId="26" fillId="0" borderId="2" xfId="0" applyNumberFormat="1" applyFont="1" applyFill="1" applyBorder="1" applyAlignment="1">
      <alignment horizontal="right" wrapText="1"/>
    </xf>
    <xf numFmtId="4" fontId="26" fillId="0" borderId="2" xfId="0" applyNumberFormat="1" applyFont="1" applyFill="1" applyBorder="1"/>
    <xf numFmtId="0" fontId="0" fillId="0" borderId="0" xfId="0" applyAlignment="1">
      <alignment horizontal="left"/>
    </xf>
    <xf numFmtId="3" fontId="25" fillId="0" borderId="0" xfId="0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0" fontId="23" fillId="39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/>
    <xf numFmtId="0" fontId="23" fillId="39" borderId="14" xfId="0" applyFont="1" applyFill="1" applyBorder="1" applyAlignment="1">
      <alignment horizontal="left" vertical="center" wrapText="1"/>
    </xf>
    <xf numFmtId="4" fontId="24" fillId="39" borderId="1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43" applyFont="1" applyBorder="1" applyAlignment="1">
      <alignment vertical="top"/>
    </xf>
    <xf numFmtId="0" fontId="3" fillId="0" borderId="0" xfId="43" applyFont="1" applyFill="1" applyBorder="1" applyAlignment="1">
      <alignment vertical="top"/>
    </xf>
    <xf numFmtId="0" fontId="4" fillId="0" borderId="0" xfId="43" applyFont="1" applyBorder="1" applyAlignment="1">
      <alignment vertical="top"/>
    </xf>
    <xf numFmtId="4" fontId="29" fillId="36" borderId="15" xfId="0" applyNumberFormat="1" applyFont="1" applyFill="1" applyBorder="1" applyAlignment="1">
      <alignment horizontal="right" wrapText="1"/>
    </xf>
    <xf numFmtId="4" fontId="24" fillId="39" borderId="15" xfId="0" applyNumberFormat="1" applyFont="1" applyFill="1" applyBorder="1" applyAlignment="1">
      <alignment horizontal="right" wrapText="1"/>
    </xf>
    <xf numFmtId="4" fontId="29" fillId="39" borderId="15" xfId="0" applyNumberFormat="1" applyFont="1" applyFill="1" applyBorder="1" applyAlignment="1">
      <alignment horizontal="right" wrapText="1"/>
    </xf>
    <xf numFmtId="4" fontId="24" fillId="33" borderId="15" xfId="0" applyNumberFormat="1" applyFont="1" applyFill="1" applyBorder="1" applyAlignment="1">
      <alignment horizontal="right" wrapText="1"/>
    </xf>
    <xf numFmtId="4" fontId="26" fillId="40" borderId="2" xfId="0" applyNumberFormat="1" applyFont="1" applyFill="1" applyBorder="1"/>
    <xf numFmtId="4" fontId="27" fillId="40" borderId="2" xfId="0" applyNumberFormat="1" applyFont="1" applyFill="1" applyBorder="1" applyAlignment="1">
      <alignment horizontal="right" wrapText="1"/>
    </xf>
    <xf numFmtId="4" fontId="27" fillId="37" borderId="2" xfId="0" applyNumberFormat="1" applyFont="1" applyFill="1" applyBorder="1"/>
    <xf numFmtId="4" fontId="27" fillId="38" borderId="2" xfId="0" applyNumberFormat="1" applyFont="1" applyFill="1" applyBorder="1"/>
    <xf numFmtId="0" fontId="5" fillId="41" borderId="2" xfId="37" applyFont="1" applyFill="1" applyBorder="1" applyAlignment="1" applyProtection="1">
      <alignment horizontal="center" vertical="center" wrapText="1"/>
    </xf>
    <xf numFmtId="0" fontId="5" fillId="42" borderId="2" xfId="37" applyFont="1" applyFill="1" applyBorder="1" applyAlignment="1" applyProtection="1">
      <alignment horizontal="center" vertical="center" wrapText="1"/>
    </xf>
    <xf numFmtId="1" fontId="5" fillId="42" borderId="2" xfId="37" applyNumberFormat="1" applyFont="1" applyFill="1" applyBorder="1" applyAlignment="1" applyProtection="1">
      <alignment horizontal="center" vertical="center" wrapText="1"/>
    </xf>
    <xf numFmtId="4" fontId="5" fillId="42" borderId="2" xfId="37" applyNumberFormat="1" applyFont="1" applyFill="1" applyBorder="1" applyAlignment="1" applyProtection="1">
      <alignment horizontal="center" vertical="center" wrapText="1"/>
    </xf>
    <xf numFmtId="0" fontId="6" fillId="0" borderId="0" xfId="37" applyFont="1" applyFill="1" applyAlignment="1" applyProtection="1">
      <alignment horizontal="center"/>
      <protection locked="0"/>
    </xf>
    <xf numFmtId="0" fontId="17" fillId="0" borderId="0" xfId="39" applyFont="1" applyFill="1" applyProtection="1">
      <protection locked="0"/>
    </xf>
    <xf numFmtId="4" fontId="17" fillId="0" borderId="0" xfId="39" applyNumberFormat="1" applyFont="1" applyFill="1" applyProtection="1">
      <protection locked="0"/>
    </xf>
    <xf numFmtId="0" fontId="17" fillId="0" borderId="0" xfId="39" applyFont="1" applyFill="1" applyAlignment="1" applyProtection="1">
      <alignment horizontal="center"/>
      <protection locked="0"/>
    </xf>
    <xf numFmtId="0" fontId="17" fillId="0" borderId="0" xfId="39" applyFont="1" applyFill="1" applyBorder="1" applyAlignment="1" applyProtection="1">
      <alignment horizontal="center"/>
      <protection locked="0"/>
    </xf>
    <xf numFmtId="0" fontId="30" fillId="43" borderId="15" xfId="0" applyFont="1" applyFill="1" applyBorder="1" applyAlignment="1">
      <alignment horizontal="left" vertical="center" wrapText="1"/>
    </xf>
    <xf numFmtId="0" fontId="30" fillId="40" borderId="15" xfId="0" applyFont="1" applyFill="1" applyBorder="1" applyAlignment="1">
      <alignment horizontal="left" vertical="center" wrapText="1"/>
    </xf>
    <xf numFmtId="4" fontId="7" fillId="0" borderId="2" xfId="0" applyNumberFormat="1" applyFont="1" applyBorder="1"/>
    <xf numFmtId="4" fontId="27" fillId="43" borderId="2" xfId="0" applyNumberFormat="1" applyFont="1" applyFill="1" applyBorder="1" applyAlignment="1">
      <alignment horizontal="right" wrapText="1"/>
    </xf>
    <xf numFmtId="4" fontId="26" fillId="43" borderId="2" xfId="0" applyNumberFormat="1" applyFont="1" applyFill="1" applyBorder="1" applyAlignment="1">
      <alignment horizontal="right" wrapText="1"/>
    </xf>
    <xf numFmtId="0" fontId="17" fillId="0" borderId="0" xfId="39" applyFont="1" applyFill="1" applyAlignment="1" applyProtection="1">
      <alignment horizontal="center"/>
      <protection locked="0"/>
    </xf>
    <xf numFmtId="0" fontId="17" fillId="0" borderId="0" xfId="39" applyFont="1" applyFill="1" applyBorder="1" applyAlignment="1" applyProtection="1">
      <alignment horizontal="center"/>
      <protection locked="0"/>
    </xf>
    <xf numFmtId="0" fontId="26" fillId="0" borderId="0" xfId="0" applyFont="1" applyFill="1"/>
    <xf numFmtId="2" fontId="7" fillId="0" borderId="0" xfId="0" applyNumberFormat="1" applyFont="1" applyFill="1"/>
    <xf numFmtId="2" fontId="7" fillId="0" borderId="0" xfId="0" applyNumberFormat="1" applyFont="1"/>
    <xf numFmtId="0" fontId="0" fillId="0" borderId="0" xfId="0" applyAlignment="1">
      <alignment horizontal="center"/>
    </xf>
    <xf numFmtId="0" fontId="17" fillId="0" borderId="0" xfId="39" applyFont="1" applyFill="1" applyBorder="1" applyAlignment="1" applyProtection="1">
      <alignment horizontal="center"/>
      <protection locked="0"/>
    </xf>
    <xf numFmtId="0" fontId="6" fillId="0" borderId="0" xfId="37" applyFont="1" applyFill="1" applyAlignment="1" applyProtection="1">
      <alignment horizontal="center"/>
      <protection locked="0"/>
    </xf>
    <xf numFmtId="0" fontId="17" fillId="0" borderId="0" xfId="39" applyFont="1" applyFill="1" applyAlignment="1" applyProtection="1">
      <alignment horizontal="center"/>
      <protection locked="0"/>
    </xf>
    <xf numFmtId="0" fontId="17" fillId="0" borderId="0" xfId="39" applyFont="1" applyFill="1" applyAlignment="1" applyProtection="1">
      <alignment horizontal="center" wrapText="1"/>
      <protection locked="0"/>
    </xf>
    <xf numFmtId="0" fontId="17" fillId="0" borderId="3" xfId="39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6" fillId="0" borderId="3" xfId="37" applyFont="1" applyFill="1" applyBorder="1" applyAlignment="1" applyProtection="1">
      <alignment horizontal="center"/>
      <protection locked="0"/>
    </xf>
    <xf numFmtId="0" fontId="11" fillId="32" borderId="4" xfId="0" applyFont="1" applyFill="1" applyBorder="1" applyAlignment="1">
      <alignment horizontal="center"/>
    </xf>
    <xf numFmtId="0" fontId="11" fillId="32" borderId="5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/>
    <cellStyle name="Incorrecto" xfId="31" builtinId="27" customBuiltin="1"/>
    <cellStyle name="Millares 2" xfId="32"/>
    <cellStyle name="Moneda 2" xfId="33"/>
    <cellStyle name="Neutral" xfId="34" builtinId="28" customBuiltin="1"/>
    <cellStyle name="Normal" xfId="0" builtinId="0"/>
    <cellStyle name="Normal 2" xfId="35"/>
    <cellStyle name="Normal 2 2" xfId="36"/>
    <cellStyle name="Normal 2 3" xfId="37"/>
    <cellStyle name="Normal 3" xfId="38"/>
    <cellStyle name="Normal 3 2" xfId="39"/>
    <cellStyle name="Normal 4" xfId="40"/>
    <cellStyle name="Normal 4 2" xfId="41"/>
    <cellStyle name="Normal 5" xfId="42"/>
    <cellStyle name="Normal_COG 2010" xfId="43"/>
    <cellStyle name="Notas" xfId="44" builtinId="10" customBuiltin="1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95250</xdr:rowOff>
    </xdr:from>
    <xdr:to>
      <xdr:col>1</xdr:col>
      <xdr:colOff>485775</xdr:colOff>
      <xdr:row>3</xdr:row>
      <xdr:rowOff>133350</xdr:rowOff>
    </xdr:to>
    <xdr:pic>
      <xdr:nvPicPr>
        <xdr:cNvPr id="6396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123825</xdr:rowOff>
    </xdr:from>
    <xdr:to>
      <xdr:col>1</xdr:col>
      <xdr:colOff>790575</xdr:colOff>
      <xdr:row>3</xdr:row>
      <xdr:rowOff>104775</xdr:rowOff>
    </xdr:to>
    <xdr:pic>
      <xdr:nvPicPr>
        <xdr:cNvPr id="11462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2</xdr:col>
      <xdr:colOff>76200</xdr:colOff>
      <xdr:row>3</xdr:row>
      <xdr:rowOff>104775</xdr:rowOff>
    </xdr:to>
    <xdr:pic>
      <xdr:nvPicPr>
        <xdr:cNvPr id="4280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57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19050</xdr:rowOff>
    </xdr:from>
    <xdr:to>
      <xdr:col>1</xdr:col>
      <xdr:colOff>1466850</xdr:colOff>
      <xdr:row>3</xdr:row>
      <xdr:rowOff>0</xdr:rowOff>
    </xdr:to>
    <xdr:pic>
      <xdr:nvPicPr>
        <xdr:cNvPr id="12473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0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85725</xdr:rowOff>
    </xdr:from>
    <xdr:to>
      <xdr:col>1</xdr:col>
      <xdr:colOff>904875</xdr:colOff>
      <xdr:row>3</xdr:row>
      <xdr:rowOff>66675</xdr:rowOff>
    </xdr:to>
    <xdr:pic>
      <xdr:nvPicPr>
        <xdr:cNvPr id="1298" name="1 Imagen" descr="D:\Documents and Settings\Administrador\Mis documentos\Google Drive\Ecofórum Celaya 2013\Logos\Logo Ecofórum Celay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workbookViewId="0">
      <selection activeCell="B103" sqref="B103:C104"/>
    </sheetView>
  </sheetViews>
  <sheetFormatPr baseColWidth="10" defaultRowHeight="15"/>
  <cols>
    <col min="1" max="1" width="11.42578125" style="7"/>
    <col min="2" max="2" width="49.28515625" style="7" customWidth="1"/>
    <col min="3" max="3" width="20.140625" style="1" customWidth="1"/>
    <col min="4" max="16384" width="11.42578125" style="7"/>
  </cols>
  <sheetData>
    <row r="2" spans="2:4">
      <c r="B2" s="77" t="s">
        <v>139</v>
      </c>
      <c r="C2" s="77"/>
    </row>
    <row r="3" spans="2:4">
      <c r="B3" s="77" t="s">
        <v>184</v>
      </c>
      <c r="C3" s="77"/>
    </row>
    <row r="4" spans="2:4" ht="15.75" thickBot="1"/>
    <row r="5" spans="2:4" ht="15.75" thickTop="1">
      <c r="B5" s="2" t="s">
        <v>23</v>
      </c>
      <c r="C5" s="3" t="s">
        <v>79</v>
      </c>
      <c r="D5" s="3" t="s">
        <v>145</v>
      </c>
    </row>
    <row r="6" spans="2:4">
      <c r="B6" s="8" t="s">
        <v>185</v>
      </c>
      <c r="C6" s="50">
        <v>2625000</v>
      </c>
      <c r="D6" s="46">
        <v>1400319</v>
      </c>
    </row>
    <row r="7" spans="2:4">
      <c r="B7" s="8" t="s">
        <v>186</v>
      </c>
      <c r="C7" s="50">
        <v>1200000</v>
      </c>
      <c r="D7" s="46">
        <v>1400319</v>
      </c>
    </row>
    <row r="8" spans="2:4">
      <c r="B8" s="8" t="s">
        <v>187</v>
      </c>
      <c r="C8" s="50">
        <v>7500000</v>
      </c>
      <c r="D8" s="46">
        <v>1400319</v>
      </c>
    </row>
    <row r="9" spans="2:4">
      <c r="B9" s="8" t="s">
        <v>188</v>
      </c>
      <c r="C9" s="50">
        <v>600000</v>
      </c>
      <c r="D9" s="46">
        <v>1400319</v>
      </c>
    </row>
    <row r="10" spans="2:4">
      <c r="B10" s="8" t="s">
        <v>189</v>
      </c>
      <c r="C10" s="50">
        <v>106030</v>
      </c>
      <c r="D10" s="46">
        <v>1400319</v>
      </c>
    </row>
    <row r="11" spans="2:4" s="42" customFormat="1">
      <c r="B11" s="8" t="s">
        <v>190</v>
      </c>
      <c r="C11" s="50">
        <v>1100000</v>
      </c>
      <c r="D11" s="46">
        <v>1400319</v>
      </c>
    </row>
    <row r="12" spans="2:4" s="42" customFormat="1">
      <c r="B12" s="8" t="s">
        <v>191</v>
      </c>
      <c r="C12" s="50">
        <v>50000</v>
      </c>
      <c r="D12" s="46">
        <v>1400319</v>
      </c>
    </row>
    <row r="13" spans="2:4">
      <c r="B13" s="43" t="s">
        <v>140</v>
      </c>
      <c r="C13" s="51">
        <f>SUM(C6:C12)</f>
        <v>13181030</v>
      </c>
      <c r="D13" s="46"/>
    </row>
    <row r="14" spans="2:4">
      <c r="B14" s="43" t="s">
        <v>141</v>
      </c>
      <c r="C14" s="51">
        <f>+C13</f>
        <v>13181030</v>
      </c>
      <c r="D14" s="46"/>
    </row>
    <row r="15" spans="2:4">
      <c r="B15" s="8" t="s">
        <v>192</v>
      </c>
      <c r="C15" s="50">
        <v>400000</v>
      </c>
      <c r="D15" s="46">
        <v>1600419</v>
      </c>
    </row>
    <row r="16" spans="2:4">
      <c r="B16" s="43" t="s">
        <v>109</v>
      </c>
      <c r="C16" s="51">
        <f>SUM(C15:C15)</f>
        <v>400000</v>
      </c>
      <c r="D16" s="46"/>
    </row>
    <row r="17" spans="2:4">
      <c r="B17" s="43" t="s">
        <v>78</v>
      </c>
      <c r="C17" s="52">
        <f>+C16</f>
        <v>400000</v>
      </c>
      <c r="D17" s="46"/>
    </row>
    <row r="18" spans="2:4">
      <c r="B18" s="8" t="s">
        <v>194</v>
      </c>
      <c r="C18" s="50">
        <v>4490488</v>
      </c>
      <c r="D18" s="46">
        <v>1100119</v>
      </c>
    </row>
    <row r="19" spans="2:4" s="42" customFormat="1">
      <c r="B19" s="8" t="s">
        <v>193</v>
      </c>
      <c r="C19" s="50">
        <v>279000</v>
      </c>
      <c r="D19" s="46">
        <v>1100119</v>
      </c>
    </row>
    <row r="20" spans="2:4">
      <c r="B20" s="8" t="s">
        <v>195</v>
      </c>
      <c r="C20" s="50">
        <v>11214793</v>
      </c>
      <c r="D20" s="46">
        <v>1100119</v>
      </c>
    </row>
    <row r="21" spans="2:4" ht="30">
      <c r="B21" s="43" t="s">
        <v>143</v>
      </c>
      <c r="C21" s="51">
        <f>+C18+C19+C20</f>
        <v>15984281</v>
      </c>
      <c r="D21" s="46"/>
    </row>
    <row r="22" spans="2:4" ht="30">
      <c r="B22" s="43" t="s">
        <v>144</v>
      </c>
      <c r="C22" s="51">
        <f>+C21</f>
        <v>15984281</v>
      </c>
      <c r="D22" s="46"/>
    </row>
    <row r="23" spans="2:4">
      <c r="B23" s="6" t="s">
        <v>142</v>
      </c>
      <c r="C23" s="53">
        <f>+C14+C17+C22</f>
        <v>29565311</v>
      </c>
      <c r="D23" s="46"/>
    </row>
    <row r="26" spans="2:4">
      <c r="B26" s="7">
        <v>1100119</v>
      </c>
      <c r="C26" s="1" t="s">
        <v>197</v>
      </c>
    </row>
    <row r="27" spans="2:4">
      <c r="B27" s="42">
        <v>1600419</v>
      </c>
      <c r="C27" s="1" t="s">
        <v>196</v>
      </c>
    </row>
    <row r="28" spans="2:4">
      <c r="B28" s="7">
        <v>1400319</v>
      </c>
      <c r="C28" s="1" t="s">
        <v>198</v>
      </c>
    </row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9"/>
  <sheetViews>
    <sheetView workbookViewId="0">
      <selection activeCell="B103" sqref="B103:C104"/>
    </sheetView>
  </sheetViews>
  <sheetFormatPr baseColWidth="10" defaultRowHeight="16.5"/>
  <cols>
    <col min="1" max="1" width="1.5703125" style="17" customWidth="1"/>
    <col min="2" max="2" width="62.28515625" style="24" customWidth="1"/>
    <col min="3" max="3" width="17.140625" style="24" bestFit="1" customWidth="1"/>
    <col min="4" max="16384" width="11.42578125" style="17"/>
  </cols>
  <sheetData>
    <row r="2" spans="2:3">
      <c r="B2" s="83" t="s">
        <v>139</v>
      </c>
      <c r="C2" s="83"/>
    </row>
    <row r="3" spans="2:3">
      <c r="B3" s="83" t="s">
        <v>204</v>
      </c>
      <c r="C3" s="83"/>
    </row>
    <row r="4" spans="2:3">
      <c r="B4" s="83" t="s">
        <v>82</v>
      </c>
      <c r="C4" s="83"/>
    </row>
    <row r="5" spans="2:3">
      <c r="B5" s="33"/>
      <c r="C5" s="33"/>
    </row>
    <row r="6" spans="2:3" ht="17.25" thickBot="1"/>
    <row r="7" spans="2:3" ht="17.25" thickTop="1">
      <c r="B7" s="26" t="s">
        <v>23</v>
      </c>
      <c r="C7" s="26" t="s">
        <v>24</v>
      </c>
    </row>
    <row r="8" spans="2:3">
      <c r="B8" s="29" t="s">
        <v>0</v>
      </c>
      <c r="C8" s="19">
        <v>2294100</v>
      </c>
    </row>
    <row r="9" spans="2:3">
      <c r="B9" s="30" t="s">
        <v>37</v>
      </c>
      <c r="C9" s="20">
        <f>SUM(C8:C8)</f>
        <v>2294100</v>
      </c>
    </row>
    <row r="10" spans="2:3">
      <c r="B10" s="29" t="s">
        <v>40</v>
      </c>
      <c r="C10" s="19">
        <v>815452.74</v>
      </c>
    </row>
    <row r="11" spans="2:3">
      <c r="B11" s="30" t="s">
        <v>38</v>
      </c>
      <c r="C11" s="20">
        <f>+C10</f>
        <v>815452.74</v>
      </c>
    </row>
    <row r="12" spans="2:3">
      <c r="B12" s="29" t="s">
        <v>1</v>
      </c>
      <c r="C12" s="19">
        <v>63084.51</v>
      </c>
    </row>
    <row r="13" spans="2:3">
      <c r="B13" s="29" t="s">
        <v>2</v>
      </c>
      <c r="C13" s="19">
        <v>344034.82</v>
      </c>
    </row>
    <row r="14" spans="2:3">
      <c r="B14" s="30" t="s">
        <v>39</v>
      </c>
      <c r="C14" s="20">
        <f>SUM(C12:C13)</f>
        <v>407119.33</v>
      </c>
    </row>
    <row r="15" spans="2:3">
      <c r="B15" s="29" t="s">
        <v>3</v>
      </c>
      <c r="C15" s="19">
        <v>243229.73</v>
      </c>
    </row>
    <row r="16" spans="2:3">
      <c r="B16" s="29" t="s">
        <v>4</v>
      </c>
      <c r="C16" s="19">
        <v>137785.32</v>
      </c>
    </row>
    <row r="17" spans="2:4">
      <c r="B17" s="29" t="s">
        <v>5</v>
      </c>
      <c r="C17" s="19">
        <v>141918.88</v>
      </c>
    </row>
    <row r="18" spans="2:4">
      <c r="B18" s="30" t="s">
        <v>6</v>
      </c>
      <c r="C18" s="20">
        <f>SUM(C15:C17)</f>
        <v>522933.93000000005</v>
      </c>
    </row>
    <row r="19" spans="2:4">
      <c r="B19" s="29" t="s">
        <v>176</v>
      </c>
      <c r="C19" s="19">
        <v>45882</v>
      </c>
    </row>
    <row r="20" spans="2:4">
      <c r="B20" s="29" t="s">
        <v>199</v>
      </c>
      <c r="C20" s="19">
        <v>685000</v>
      </c>
    </row>
    <row r="21" spans="2:4">
      <c r="B21" s="30" t="s">
        <v>41</v>
      </c>
      <c r="C21" s="20">
        <f>SUM(C19:C20)</f>
        <v>730882</v>
      </c>
    </row>
    <row r="22" spans="2:4">
      <c r="B22" s="31" t="s">
        <v>7</v>
      </c>
      <c r="C22" s="21">
        <f>+C9+C11+C14+C18+C21</f>
        <v>4770488</v>
      </c>
    </row>
    <row r="23" spans="2:4">
      <c r="B23" s="29" t="s">
        <v>43</v>
      </c>
      <c r="C23" s="19">
        <v>24000</v>
      </c>
    </row>
    <row r="24" spans="2:4">
      <c r="B24" s="29" t="s">
        <v>110</v>
      </c>
      <c r="C24" s="19">
        <v>10000</v>
      </c>
    </row>
    <row r="25" spans="2:4">
      <c r="B25" s="29" t="s">
        <v>111</v>
      </c>
      <c r="C25" s="19">
        <v>14000</v>
      </c>
    </row>
    <row r="26" spans="2:4">
      <c r="B26" s="29" t="s">
        <v>113</v>
      </c>
      <c r="C26" s="19">
        <v>0</v>
      </c>
      <c r="D26" s="47"/>
    </row>
    <row r="27" spans="2:4">
      <c r="B27" s="29" t="s">
        <v>112</v>
      </c>
      <c r="C27" s="19">
        <v>0</v>
      </c>
      <c r="D27" s="48"/>
    </row>
    <row r="28" spans="2:4">
      <c r="B28" s="29" t="s">
        <v>8</v>
      </c>
      <c r="C28" s="19">
        <v>20000</v>
      </c>
    </row>
    <row r="29" spans="2:4">
      <c r="B29" s="29" t="s">
        <v>114</v>
      </c>
      <c r="C29" s="19">
        <v>0</v>
      </c>
      <c r="D29" s="47"/>
    </row>
    <row r="30" spans="2:4" ht="25.5">
      <c r="B30" s="30" t="s">
        <v>42</v>
      </c>
      <c r="C30" s="20">
        <f>SUM(C23:C29)</f>
        <v>68000</v>
      </c>
    </row>
    <row r="31" spans="2:4" ht="25.5">
      <c r="B31" s="29" t="s">
        <v>44</v>
      </c>
      <c r="C31" s="19">
        <v>328000</v>
      </c>
    </row>
    <row r="32" spans="2:4">
      <c r="B32" s="29" t="s">
        <v>45</v>
      </c>
      <c r="C32" s="19">
        <v>0</v>
      </c>
    </row>
    <row r="33" spans="2:3">
      <c r="B33" s="30" t="s">
        <v>9</v>
      </c>
      <c r="C33" s="20">
        <f>SUM(C31:C32)</f>
        <v>328000</v>
      </c>
    </row>
    <row r="34" spans="2:3">
      <c r="B34" s="29" t="s">
        <v>115</v>
      </c>
      <c r="C34" s="19">
        <v>0</v>
      </c>
    </row>
    <row r="35" spans="2:3" ht="25.5">
      <c r="B35" s="30" t="s">
        <v>46</v>
      </c>
      <c r="C35" s="20">
        <f>+C34</f>
        <v>0</v>
      </c>
    </row>
    <row r="36" spans="2:3">
      <c r="B36" s="29" t="s">
        <v>48</v>
      </c>
      <c r="C36" s="19">
        <v>10000</v>
      </c>
    </row>
    <row r="37" spans="2:3">
      <c r="B37" s="29" t="s">
        <v>49</v>
      </c>
      <c r="C37" s="19">
        <v>10000</v>
      </c>
    </row>
    <row r="38" spans="2:3">
      <c r="B38" s="29" t="s">
        <v>10</v>
      </c>
      <c r="C38" s="19">
        <v>10000</v>
      </c>
    </row>
    <row r="39" spans="2:3">
      <c r="B39" s="30" t="s">
        <v>47</v>
      </c>
      <c r="C39" s="20">
        <f>SUM(C36:C38)</f>
        <v>30000</v>
      </c>
    </row>
    <row r="40" spans="2:3" ht="25.5">
      <c r="B40" s="29" t="s">
        <v>100</v>
      </c>
      <c r="C40" s="19">
        <v>80000</v>
      </c>
    </row>
    <row r="41" spans="2:3" ht="25.5">
      <c r="B41" s="29" t="s">
        <v>51</v>
      </c>
      <c r="C41" s="19">
        <v>20000</v>
      </c>
    </row>
    <row r="42" spans="2:3">
      <c r="B42" s="30" t="s">
        <v>50</v>
      </c>
      <c r="C42" s="20">
        <f>+C40+C41</f>
        <v>100000</v>
      </c>
    </row>
    <row r="43" spans="2:3">
      <c r="B43" s="29" t="s">
        <v>11</v>
      </c>
      <c r="C43" s="19">
        <v>8000</v>
      </c>
    </row>
    <row r="44" spans="2:3">
      <c r="B44" s="29" t="s">
        <v>98</v>
      </c>
      <c r="C44" s="19">
        <v>5000</v>
      </c>
    </row>
    <row r="45" spans="2:3">
      <c r="B45" s="29" t="s">
        <v>116</v>
      </c>
      <c r="C45" s="19">
        <v>0</v>
      </c>
    </row>
    <row r="46" spans="2:3" ht="25.5">
      <c r="B46" s="30" t="s">
        <v>52</v>
      </c>
      <c r="C46" s="20">
        <f>SUM(C43:C45)</f>
        <v>13000</v>
      </c>
    </row>
    <row r="47" spans="2:3">
      <c r="B47" s="29" t="s">
        <v>12</v>
      </c>
      <c r="C47" s="19">
        <v>10000</v>
      </c>
    </row>
    <row r="48" spans="2:3" ht="25.5">
      <c r="B48" s="29" t="s">
        <v>54</v>
      </c>
      <c r="C48" s="19">
        <v>0</v>
      </c>
    </row>
    <row r="49" spans="2:4">
      <c r="B49" s="30" t="s">
        <v>53</v>
      </c>
      <c r="C49" s="20">
        <f>SUM(C47:C48)</f>
        <v>10000</v>
      </c>
    </row>
    <row r="50" spans="2:4">
      <c r="B50" s="31" t="s">
        <v>13</v>
      </c>
      <c r="C50" s="21">
        <f>+C30+C33+C35+C39+C42+C46+C49</f>
        <v>549000</v>
      </c>
    </row>
    <row r="51" spans="2:4">
      <c r="B51" s="29" t="s">
        <v>56</v>
      </c>
      <c r="C51" s="19">
        <v>1765000</v>
      </c>
    </row>
    <row r="52" spans="2:4">
      <c r="B52" s="29" t="s">
        <v>57</v>
      </c>
      <c r="C52" s="19">
        <v>15000</v>
      </c>
    </row>
    <row r="53" spans="2:4">
      <c r="B53" s="29" t="s">
        <v>177</v>
      </c>
      <c r="C53" s="19">
        <v>0</v>
      </c>
    </row>
    <row r="54" spans="2:4">
      <c r="B54" s="29" t="s">
        <v>14</v>
      </c>
      <c r="C54" s="19">
        <v>3000</v>
      </c>
    </row>
    <row r="55" spans="2:4">
      <c r="B55" s="29" t="s">
        <v>175</v>
      </c>
      <c r="C55" s="19">
        <v>170000</v>
      </c>
    </row>
    <row r="56" spans="2:4">
      <c r="B56" s="30" t="s">
        <v>55</v>
      </c>
      <c r="C56" s="20">
        <f>SUM(C51:C55)</f>
        <v>1953000</v>
      </c>
    </row>
    <row r="57" spans="2:4">
      <c r="B57" s="29" t="s">
        <v>118</v>
      </c>
      <c r="C57" s="19">
        <v>68270</v>
      </c>
      <c r="D57" s="48"/>
    </row>
    <row r="58" spans="2:4">
      <c r="B58" s="29" t="s">
        <v>117</v>
      </c>
      <c r="C58" s="19">
        <v>50000</v>
      </c>
    </row>
    <row r="59" spans="2:4">
      <c r="B59" s="30" t="s">
        <v>15</v>
      </c>
      <c r="C59" s="20">
        <f>SUM(C57:C58)</f>
        <v>118270</v>
      </c>
    </row>
    <row r="60" spans="2:4">
      <c r="B60" s="29" t="s">
        <v>119</v>
      </c>
      <c r="C60" s="19">
        <v>100000</v>
      </c>
    </row>
    <row r="61" spans="2:4">
      <c r="B61" s="29" t="s">
        <v>59</v>
      </c>
      <c r="C61" s="19">
        <v>0</v>
      </c>
      <c r="D61" s="47"/>
    </row>
    <row r="62" spans="2:4">
      <c r="B62" s="29" t="s">
        <v>122</v>
      </c>
      <c r="C62" s="19">
        <v>0</v>
      </c>
      <c r="D62" s="47"/>
    </row>
    <row r="63" spans="2:4">
      <c r="B63" s="29" t="s">
        <v>200</v>
      </c>
      <c r="C63" s="19">
        <v>20000</v>
      </c>
      <c r="D63" s="47"/>
    </row>
    <row r="64" spans="2:4">
      <c r="B64" s="29" t="s">
        <v>120</v>
      </c>
      <c r="C64" s="19">
        <v>1840000</v>
      </c>
      <c r="D64" s="47"/>
    </row>
    <row r="65" spans="2:4">
      <c r="B65" s="29" t="s">
        <v>121</v>
      </c>
      <c r="C65" s="19">
        <v>685000</v>
      </c>
      <c r="D65" s="47"/>
    </row>
    <row r="66" spans="2:4" ht="25.5">
      <c r="B66" s="30" t="s">
        <v>58</v>
      </c>
      <c r="C66" s="20">
        <f>SUM(C60:C65)</f>
        <v>2645000</v>
      </c>
    </row>
    <row r="67" spans="2:4">
      <c r="B67" s="29" t="s">
        <v>61</v>
      </c>
      <c r="C67" s="19">
        <v>30000</v>
      </c>
    </row>
    <row r="68" spans="2:4">
      <c r="B68" s="29" t="s">
        <v>123</v>
      </c>
      <c r="C68" s="19">
        <v>80000</v>
      </c>
      <c r="D68" s="47"/>
    </row>
    <row r="69" spans="2:4">
      <c r="B69" s="29" t="s">
        <v>62</v>
      </c>
      <c r="C69" s="19">
        <v>12000</v>
      </c>
    </row>
    <row r="70" spans="2:4">
      <c r="B70" s="29" t="s">
        <v>63</v>
      </c>
      <c r="C70" s="19">
        <v>23000</v>
      </c>
    </row>
    <row r="71" spans="2:4">
      <c r="B71" s="29" t="s">
        <v>99</v>
      </c>
      <c r="C71" s="19">
        <v>10000</v>
      </c>
    </row>
    <row r="72" spans="2:4">
      <c r="B72" s="30" t="s">
        <v>60</v>
      </c>
      <c r="C72" s="20">
        <f>SUM(C67:C71)</f>
        <v>155000</v>
      </c>
    </row>
    <row r="73" spans="2:4">
      <c r="B73" s="29" t="s">
        <v>65</v>
      </c>
      <c r="C73" s="19">
        <v>1900000</v>
      </c>
    </row>
    <row r="74" spans="2:4" ht="25.5">
      <c r="B74" s="29" t="s">
        <v>66</v>
      </c>
      <c r="C74" s="19">
        <v>0</v>
      </c>
    </row>
    <row r="75" spans="2:4" ht="25.5">
      <c r="B75" s="29" t="s">
        <v>67</v>
      </c>
      <c r="C75" s="19">
        <v>50000</v>
      </c>
    </row>
    <row r="76" spans="2:4" ht="25.5">
      <c r="B76" s="29" t="s">
        <v>68</v>
      </c>
      <c r="C76" s="19">
        <v>10000</v>
      </c>
    </row>
    <row r="77" spans="2:4">
      <c r="B77" s="29" t="s">
        <v>124</v>
      </c>
      <c r="C77" s="19">
        <v>298530</v>
      </c>
      <c r="D77" s="47"/>
    </row>
    <row r="78" spans="2:4">
      <c r="B78" s="29" t="s">
        <v>69</v>
      </c>
      <c r="C78" s="19">
        <v>16000</v>
      </c>
    </row>
    <row r="79" spans="2:4" ht="25.5">
      <c r="B79" s="30" t="s">
        <v>64</v>
      </c>
      <c r="C79" s="20">
        <f>SUM(C73:C78)</f>
        <v>2274530</v>
      </c>
    </row>
    <row r="80" spans="2:4">
      <c r="B80" s="29" t="s">
        <v>178</v>
      </c>
      <c r="C80" s="34">
        <v>20000</v>
      </c>
    </row>
    <row r="81" spans="2:5">
      <c r="B81" s="29" t="s">
        <v>71</v>
      </c>
      <c r="C81" s="19">
        <v>1520000</v>
      </c>
    </row>
    <row r="82" spans="2:5" ht="25.5">
      <c r="B82" s="29" t="s">
        <v>125</v>
      </c>
      <c r="C82" s="19">
        <v>0</v>
      </c>
      <c r="D82" s="47"/>
    </row>
    <row r="83" spans="2:5" ht="25.5">
      <c r="B83" s="29" t="s">
        <v>126</v>
      </c>
      <c r="C83" s="19">
        <v>0</v>
      </c>
      <c r="D83" s="47"/>
    </row>
    <row r="84" spans="2:5">
      <c r="B84" s="29" t="s">
        <v>127</v>
      </c>
      <c r="C84" s="19">
        <v>6000</v>
      </c>
      <c r="D84" s="47"/>
    </row>
    <row r="85" spans="2:5">
      <c r="B85" s="30" t="s">
        <v>70</v>
      </c>
      <c r="C85" s="20">
        <f>SUM(C80:C84)</f>
        <v>1546000</v>
      </c>
    </row>
    <row r="86" spans="2:5" ht="25.5">
      <c r="B86" s="29" t="s">
        <v>128</v>
      </c>
      <c r="C86" s="19">
        <v>0</v>
      </c>
      <c r="D86" s="49"/>
    </row>
    <row r="87" spans="2:5" ht="25.5">
      <c r="B87" s="29" t="s">
        <v>129</v>
      </c>
      <c r="C87" s="19">
        <v>8000</v>
      </c>
      <c r="D87" s="49"/>
    </row>
    <row r="88" spans="2:5" ht="25.5">
      <c r="B88" s="29" t="s">
        <v>73</v>
      </c>
      <c r="C88" s="19">
        <v>50000</v>
      </c>
    </row>
    <row r="89" spans="2:5">
      <c r="B89" s="29" t="s">
        <v>130</v>
      </c>
      <c r="C89" s="19">
        <v>15000</v>
      </c>
      <c r="D89" s="47"/>
    </row>
    <row r="90" spans="2:5">
      <c r="B90" s="30" t="s">
        <v>72</v>
      </c>
      <c r="C90" s="20">
        <f>SUM(C86:C89)</f>
        <v>73000</v>
      </c>
    </row>
    <row r="91" spans="2:5">
      <c r="B91" s="29" t="s">
        <v>74</v>
      </c>
      <c r="C91" s="19">
        <v>14931900</v>
      </c>
    </row>
    <row r="92" spans="2:5" ht="25.5">
      <c r="B92" s="29" t="s">
        <v>201</v>
      </c>
      <c r="C92" s="19">
        <v>75000</v>
      </c>
      <c r="E92" s="47"/>
    </row>
    <row r="93" spans="2:5">
      <c r="B93" s="29" t="s">
        <v>131</v>
      </c>
      <c r="C93" s="19">
        <v>20000</v>
      </c>
    </row>
    <row r="94" spans="2:5">
      <c r="B94" s="30" t="s">
        <v>16</v>
      </c>
      <c r="C94" s="20">
        <f>SUM(C91:C93)</f>
        <v>15026900</v>
      </c>
    </row>
    <row r="95" spans="2:5">
      <c r="B95" s="29" t="s">
        <v>179</v>
      </c>
      <c r="C95" s="19">
        <v>60000</v>
      </c>
    </row>
    <row r="96" spans="2:5">
      <c r="B96" s="29" t="s">
        <v>17</v>
      </c>
      <c r="C96" s="19">
        <v>84123</v>
      </c>
    </row>
    <row r="97" spans="2:5">
      <c r="B97" s="30" t="s">
        <v>18</v>
      </c>
      <c r="C97" s="20">
        <f>+C95+C96</f>
        <v>144123</v>
      </c>
    </row>
    <row r="98" spans="2:5" ht="20.25" customHeight="1">
      <c r="B98" s="31" t="s">
        <v>19</v>
      </c>
      <c r="C98" s="21">
        <f>+C56+C59+C66+C72+C79+C85+C90+C94+C97</f>
        <v>23935823</v>
      </c>
    </row>
    <row r="99" spans="2:5">
      <c r="B99" s="29" t="s">
        <v>132</v>
      </c>
      <c r="C99" s="19">
        <v>60000</v>
      </c>
      <c r="D99" s="47"/>
    </row>
    <row r="100" spans="2:5">
      <c r="B100" s="30" t="s">
        <v>76</v>
      </c>
      <c r="C100" s="20">
        <f>SUM(C99:C99)</f>
        <v>60000</v>
      </c>
    </row>
    <row r="101" spans="2:5">
      <c r="B101" s="29" t="s">
        <v>20</v>
      </c>
      <c r="C101" s="19">
        <v>210000</v>
      </c>
    </row>
    <row r="102" spans="2:5">
      <c r="B102" s="30" t="s">
        <v>77</v>
      </c>
      <c r="C102" s="20">
        <f>+C101</f>
        <v>210000</v>
      </c>
    </row>
    <row r="103" spans="2:5">
      <c r="B103" s="29" t="s">
        <v>202</v>
      </c>
      <c r="C103" s="19">
        <v>40000</v>
      </c>
      <c r="E103" s="47"/>
    </row>
    <row r="104" spans="2:5">
      <c r="B104" s="30" t="s">
        <v>203</v>
      </c>
      <c r="C104" s="20">
        <f>+C103</f>
        <v>40000</v>
      </c>
    </row>
    <row r="105" spans="2:5">
      <c r="B105" s="31" t="s">
        <v>75</v>
      </c>
      <c r="C105" s="21">
        <f>+C100+C102+C104</f>
        <v>310000</v>
      </c>
    </row>
    <row r="106" spans="2:5">
      <c r="B106" s="32" t="s">
        <v>22</v>
      </c>
      <c r="C106" s="23">
        <f>+C22+C50+C98+C105</f>
        <v>29565311</v>
      </c>
      <c r="D106" s="18"/>
    </row>
    <row r="109" spans="2:5">
      <c r="B109" s="83" t="s">
        <v>139</v>
      </c>
      <c r="C109" s="83"/>
    </row>
    <row r="110" spans="2:5" ht="17.25" thickBot="1">
      <c r="B110" s="83" t="s">
        <v>204</v>
      </c>
      <c r="C110" s="83"/>
    </row>
    <row r="111" spans="2:5" ht="17.25" thickTop="1">
      <c r="B111" s="2" t="s">
        <v>83</v>
      </c>
      <c r="C111" s="2" t="s">
        <v>80</v>
      </c>
    </row>
    <row r="112" spans="2:5">
      <c r="B112" s="7" t="s">
        <v>84</v>
      </c>
      <c r="C112" s="14">
        <f>+C106-C113</f>
        <v>29565311</v>
      </c>
    </row>
    <row r="113" spans="2:3">
      <c r="B113" s="7" t="s">
        <v>85</v>
      </c>
      <c r="C113" s="14">
        <v>0</v>
      </c>
    </row>
    <row r="114" spans="2:3">
      <c r="B114" s="16" t="s">
        <v>97</v>
      </c>
      <c r="C114" s="14">
        <f>+C112+C113</f>
        <v>29565311</v>
      </c>
    </row>
    <row r="115" spans="2:3">
      <c r="B115" s="7"/>
      <c r="C115" s="7"/>
    </row>
    <row r="116" spans="2:3">
      <c r="B116" s="7"/>
      <c r="C116" s="7"/>
    </row>
    <row r="117" spans="2:3">
      <c r="B117" s="7"/>
      <c r="C117" s="7"/>
    </row>
    <row r="118" spans="2:3">
      <c r="B118" s="83" t="s">
        <v>139</v>
      </c>
      <c r="C118" s="83"/>
    </row>
    <row r="119" spans="2:3" ht="17.25" thickBot="1">
      <c r="B119" s="83" t="s">
        <v>204</v>
      </c>
      <c r="C119" s="83"/>
    </row>
    <row r="120" spans="2:3" ht="17.25" thickTop="1">
      <c r="B120" s="2" t="s">
        <v>86</v>
      </c>
      <c r="C120" s="2" t="s">
        <v>80</v>
      </c>
    </row>
    <row r="121" spans="2:3">
      <c r="B121" s="7" t="s">
        <v>87</v>
      </c>
      <c r="C121" s="14">
        <v>0</v>
      </c>
    </row>
    <row r="122" spans="2:3">
      <c r="B122" s="7" t="s">
        <v>88</v>
      </c>
      <c r="C122" s="14">
        <f>+C112</f>
        <v>29565311</v>
      </c>
    </row>
    <row r="123" spans="2:3">
      <c r="B123" s="15" t="s">
        <v>89</v>
      </c>
      <c r="C123" s="14">
        <v>0</v>
      </c>
    </row>
    <row r="124" spans="2:3">
      <c r="B124" s="15" t="s">
        <v>90</v>
      </c>
      <c r="C124" s="14">
        <v>0</v>
      </c>
    </row>
    <row r="125" spans="2:3">
      <c r="B125" s="16" t="s">
        <v>97</v>
      </c>
      <c r="C125" s="14">
        <f>+C121+C122+C123+C124</f>
        <v>29565311</v>
      </c>
    </row>
    <row r="126" spans="2:3">
      <c r="B126" s="7"/>
      <c r="C126" s="7"/>
    </row>
    <row r="127" spans="2:3">
      <c r="B127" s="7"/>
      <c r="C127" s="7"/>
    </row>
    <row r="128" spans="2:3">
      <c r="B128" s="7"/>
      <c r="C128" s="7"/>
    </row>
    <row r="129" spans="2:3">
      <c r="B129" s="83" t="s">
        <v>139</v>
      </c>
      <c r="C129" s="83"/>
    </row>
    <row r="130" spans="2:3" ht="17.25" thickBot="1">
      <c r="B130" s="83" t="s">
        <v>204</v>
      </c>
      <c r="C130" s="83"/>
    </row>
    <row r="131" spans="2:3" ht="17.25" thickTop="1">
      <c r="B131" s="2" t="s">
        <v>91</v>
      </c>
      <c r="C131" s="2" t="s">
        <v>24</v>
      </c>
    </row>
    <row r="132" spans="2:3">
      <c r="B132" s="7" t="s">
        <v>92</v>
      </c>
      <c r="C132" s="14">
        <f>+C106-C105</f>
        <v>29255311</v>
      </c>
    </row>
    <row r="133" spans="2:3">
      <c r="B133" s="7" t="s">
        <v>93</v>
      </c>
      <c r="C133" s="14">
        <f>+C105</f>
        <v>310000</v>
      </c>
    </row>
    <row r="134" spans="2:3">
      <c r="B134" s="15" t="s">
        <v>94</v>
      </c>
      <c r="C134" s="14">
        <v>0</v>
      </c>
    </row>
    <row r="135" spans="2:3">
      <c r="B135" s="16" t="s">
        <v>97</v>
      </c>
      <c r="C135" s="14">
        <f>+C132+C133+C134</f>
        <v>29565311</v>
      </c>
    </row>
    <row r="136" spans="2:3">
      <c r="B136" s="7"/>
      <c r="C136" s="7"/>
    </row>
    <row r="137" spans="2:3" ht="17.25" thickBot="1">
      <c r="B137" s="7"/>
      <c r="C137" s="7"/>
    </row>
    <row r="138" spans="2:3" ht="18" thickTop="1" thickBot="1">
      <c r="B138" s="85" t="s">
        <v>95</v>
      </c>
      <c r="C138" s="86"/>
    </row>
    <row r="139" spans="2:3" ht="17.25" thickTop="1"/>
    <row r="140" spans="2:3">
      <c r="B140" s="43" t="s">
        <v>133</v>
      </c>
      <c r="C140" s="44">
        <v>20621030</v>
      </c>
    </row>
    <row r="141" spans="2:3">
      <c r="B141" s="43" t="s">
        <v>134</v>
      </c>
      <c r="C141" s="44">
        <v>3745148</v>
      </c>
    </row>
    <row r="142" spans="2:3">
      <c r="B142" s="43" t="s">
        <v>135</v>
      </c>
      <c r="C142" s="44">
        <v>485327</v>
      </c>
    </row>
    <row r="143" spans="2:3">
      <c r="B143" s="43" t="s">
        <v>136</v>
      </c>
      <c r="C143" s="44">
        <v>4113806</v>
      </c>
    </row>
    <row r="144" spans="2:3">
      <c r="B144" s="43" t="s">
        <v>137</v>
      </c>
      <c r="C144" s="44">
        <v>450000</v>
      </c>
    </row>
    <row r="145" spans="2:8">
      <c r="B145" s="43" t="s">
        <v>138</v>
      </c>
      <c r="C145" s="44">
        <v>150000</v>
      </c>
    </row>
    <row r="146" spans="2:8">
      <c r="B146" s="40" t="s">
        <v>101</v>
      </c>
      <c r="C146" s="44">
        <f>SUM(C140:C145)</f>
        <v>29565311</v>
      </c>
      <c r="D146" s="37"/>
    </row>
    <row r="148" spans="2:8">
      <c r="B148" s="83" t="s">
        <v>96</v>
      </c>
      <c r="C148" s="83"/>
      <c r="D148" s="83"/>
      <c r="E148" s="83"/>
      <c r="F148" s="83"/>
      <c r="G148" s="83"/>
      <c r="H148" s="83"/>
    </row>
    <row r="150" spans="2:8" ht="33.75">
      <c r="B150" s="58" t="s">
        <v>146</v>
      </c>
      <c r="C150" s="58" t="s">
        <v>147</v>
      </c>
      <c r="D150" s="60" t="s">
        <v>148</v>
      </c>
      <c r="E150" s="59" t="s">
        <v>149</v>
      </c>
      <c r="F150" s="59" t="s">
        <v>150</v>
      </c>
      <c r="G150" s="59" t="s">
        <v>151</v>
      </c>
      <c r="H150" s="61" t="s">
        <v>80</v>
      </c>
    </row>
    <row r="151" spans="2:8">
      <c r="B151" s="84" t="s">
        <v>152</v>
      </c>
      <c r="C151" s="82" t="s">
        <v>153</v>
      </c>
      <c r="D151" s="82">
        <v>1</v>
      </c>
      <c r="E151" s="82" t="s">
        <v>154</v>
      </c>
      <c r="F151" s="63" t="s">
        <v>155</v>
      </c>
      <c r="G151" s="63" t="s">
        <v>156</v>
      </c>
      <c r="H151" s="64">
        <v>52611</v>
      </c>
    </row>
    <row r="152" spans="2:8">
      <c r="B152" s="79"/>
      <c r="C152" s="80"/>
      <c r="D152" s="80"/>
      <c r="E152" s="80"/>
      <c r="F152" s="63" t="s">
        <v>157</v>
      </c>
      <c r="G152" s="63" t="s">
        <v>158</v>
      </c>
      <c r="H152" s="64">
        <v>16309.41</v>
      </c>
    </row>
    <row r="153" spans="2:8">
      <c r="B153" s="79"/>
      <c r="C153" s="80"/>
      <c r="D153" s="80"/>
      <c r="E153" s="80"/>
      <c r="F153" s="63" t="s">
        <v>159</v>
      </c>
      <c r="G153" s="63" t="s">
        <v>160</v>
      </c>
      <c r="H153" s="64">
        <v>87685</v>
      </c>
    </row>
    <row r="154" spans="2:8">
      <c r="B154" s="62"/>
      <c r="C154" s="65"/>
      <c r="D154" s="65"/>
      <c r="E154" s="65"/>
      <c r="F154" s="63"/>
      <c r="G154" s="63" t="s">
        <v>183</v>
      </c>
      <c r="H154" s="64">
        <f>+H151*0.02</f>
        <v>1052.22</v>
      </c>
    </row>
    <row r="155" spans="2:8">
      <c r="B155" s="79" t="s">
        <v>161</v>
      </c>
      <c r="C155" s="80" t="s">
        <v>162</v>
      </c>
      <c r="D155" s="78">
        <v>1</v>
      </c>
      <c r="E155" s="78" t="s">
        <v>154</v>
      </c>
      <c r="F155" s="63" t="s">
        <v>155</v>
      </c>
      <c r="G155" s="63" t="s">
        <v>156</v>
      </c>
      <c r="H155" s="64">
        <v>17962</v>
      </c>
    </row>
    <row r="156" spans="2:8">
      <c r="B156" s="79"/>
      <c r="C156" s="80"/>
      <c r="D156" s="78"/>
      <c r="E156" s="78"/>
      <c r="F156" s="63" t="s">
        <v>157</v>
      </c>
      <c r="G156" s="63" t="s">
        <v>158</v>
      </c>
      <c r="H156" s="64">
        <v>5568.22</v>
      </c>
    </row>
    <row r="157" spans="2:8">
      <c r="B157" s="79"/>
      <c r="C157" s="80"/>
      <c r="D157" s="78"/>
      <c r="E157" s="78"/>
      <c r="F157" s="63" t="s">
        <v>159</v>
      </c>
      <c r="G157" s="63" t="s">
        <v>160</v>
      </c>
      <c r="H157" s="64">
        <v>29936.67</v>
      </c>
    </row>
    <row r="158" spans="2:8">
      <c r="B158" s="62"/>
      <c r="C158" s="65"/>
      <c r="D158" s="66"/>
      <c r="E158" s="66"/>
      <c r="F158" s="63"/>
      <c r="G158" s="63" t="s">
        <v>183</v>
      </c>
      <c r="H158" s="64">
        <f>+H155*0.02</f>
        <v>359.24</v>
      </c>
    </row>
    <row r="159" spans="2:8">
      <c r="B159" s="79" t="s">
        <v>163</v>
      </c>
      <c r="C159" s="80" t="s">
        <v>205</v>
      </c>
      <c r="D159" s="78">
        <v>1</v>
      </c>
      <c r="E159" s="78" t="s">
        <v>154</v>
      </c>
      <c r="F159" s="63" t="s">
        <v>155</v>
      </c>
      <c r="G159" s="63" t="s">
        <v>156</v>
      </c>
      <c r="H159" s="64">
        <v>34073</v>
      </c>
    </row>
    <row r="160" spans="2:8">
      <c r="B160" s="79"/>
      <c r="C160" s="80"/>
      <c r="D160" s="78"/>
      <c r="E160" s="78"/>
      <c r="F160" s="63" t="s">
        <v>157</v>
      </c>
      <c r="G160" s="63" t="s">
        <v>158</v>
      </c>
      <c r="H160" s="64">
        <v>10562.63</v>
      </c>
    </row>
    <row r="161" spans="2:8">
      <c r="B161" s="79"/>
      <c r="C161" s="80"/>
      <c r="D161" s="78"/>
      <c r="E161" s="78"/>
      <c r="F161" s="63" t="s">
        <v>159</v>
      </c>
      <c r="G161" s="63" t="s">
        <v>160</v>
      </c>
      <c r="H161" s="64">
        <v>56788.33</v>
      </c>
    </row>
    <row r="162" spans="2:8">
      <c r="B162" s="62"/>
      <c r="C162" s="65"/>
      <c r="D162" s="66"/>
      <c r="E162" s="66"/>
      <c r="F162" s="63"/>
      <c r="G162" s="63" t="s">
        <v>183</v>
      </c>
      <c r="H162" s="64">
        <f>+H159*0.02</f>
        <v>681.46</v>
      </c>
    </row>
    <row r="163" spans="2:8" s="22" customFormat="1">
      <c r="B163" s="79" t="s">
        <v>163</v>
      </c>
      <c r="C163" s="81" t="s">
        <v>208</v>
      </c>
      <c r="D163" s="78">
        <v>1</v>
      </c>
      <c r="E163" s="78" t="s">
        <v>154</v>
      </c>
      <c r="F163" s="63" t="s">
        <v>155</v>
      </c>
      <c r="G163" s="63" t="s">
        <v>156</v>
      </c>
      <c r="H163" s="64">
        <v>7939</v>
      </c>
    </row>
    <row r="164" spans="2:8" s="22" customFormat="1">
      <c r="B164" s="79"/>
      <c r="C164" s="81"/>
      <c r="D164" s="78"/>
      <c r="E164" s="78"/>
      <c r="F164" s="63" t="s">
        <v>157</v>
      </c>
      <c r="G164" s="63" t="s">
        <v>158</v>
      </c>
      <c r="H164" s="64">
        <v>529.27</v>
      </c>
    </row>
    <row r="165" spans="2:8" s="22" customFormat="1">
      <c r="B165" s="79"/>
      <c r="C165" s="81"/>
      <c r="D165" s="78"/>
      <c r="E165" s="78"/>
      <c r="F165" s="63" t="s">
        <v>159</v>
      </c>
      <c r="G165" s="63" t="s">
        <v>160</v>
      </c>
      <c r="H165" s="64">
        <v>3969.5</v>
      </c>
    </row>
    <row r="166" spans="2:8" s="22" customFormat="1">
      <c r="B166" s="79" t="s">
        <v>163</v>
      </c>
      <c r="C166" s="80" t="s">
        <v>209</v>
      </c>
      <c r="D166" s="78">
        <v>1</v>
      </c>
      <c r="E166" s="78" t="s">
        <v>154</v>
      </c>
      <c r="F166" s="63" t="s">
        <v>155</v>
      </c>
      <c r="G166" s="63" t="s">
        <v>156</v>
      </c>
      <c r="H166" s="64">
        <v>12423</v>
      </c>
    </row>
    <row r="167" spans="2:8" s="22" customFormat="1">
      <c r="B167" s="79"/>
      <c r="C167" s="80"/>
      <c r="D167" s="78"/>
      <c r="E167" s="78"/>
      <c r="F167" s="63" t="s">
        <v>157</v>
      </c>
      <c r="G167" s="63" t="s">
        <v>158</v>
      </c>
      <c r="H167" s="64">
        <v>1035.25</v>
      </c>
    </row>
    <row r="168" spans="2:8" s="22" customFormat="1">
      <c r="B168" s="79"/>
      <c r="C168" s="80"/>
      <c r="D168" s="78"/>
      <c r="E168" s="78"/>
      <c r="F168" s="63" t="s">
        <v>159</v>
      </c>
      <c r="G168" s="63" t="s">
        <v>160</v>
      </c>
      <c r="H168" s="64">
        <v>6211.5</v>
      </c>
    </row>
    <row r="169" spans="2:8" s="22" customFormat="1">
      <c r="B169" s="79" t="s">
        <v>163</v>
      </c>
      <c r="C169" s="81" t="s">
        <v>210</v>
      </c>
      <c r="D169" s="78">
        <v>1</v>
      </c>
      <c r="E169" s="78" t="s">
        <v>154</v>
      </c>
      <c r="F169" s="63" t="s">
        <v>155</v>
      </c>
      <c r="G169" s="63" t="s">
        <v>156</v>
      </c>
      <c r="H169" s="64">
        <v>13490</v>
      </c>
    </row>
    <row r="170" spans="2:8" s="22" customFormat="1">
      <c r="B170" s="79"/>
      <c r="C170" s="81"/>
      <c r="D170" s="78"/>
      <c r="E170" s="78"/>
      <c r="F170" s="63" t="s">
        <v>157</v>
      </c>
      <c r="G170" s="63" t="s">
        <v>158</v>
      </c>
      <c r="H170" s="64">
        <v>1124.17</v>
      </c>
    </row>
    <row r="171" spans="2:8" s="22" customFormat="1">
      <c r="B171" s="79"/>
      <c r="C171" s="81"/>
      <c r="D171" s="78"/>
      <c r="E171" s="78"/>
      <c r="F171" s="63" t="s">
        <v>159</v>
      </c>
      <c r="G171" s="63" t="s">
        <v>160</v>
      </c>
      <c r="H171" s="64">
        <v>6745</v>
      </c>
    </row>
    <row r="172" spans="2:8" s="22" customFormat="1">
      <c r="B172" s="79" t="s">
        <v>163</v>
      </c>
      <c r="C172" s="81" t="s">
        <v>211</v>
      </c>
      <c r="D172" s="78">
        <v>1</v>
      </c>
      <c r="E172" s="78" t="s">
        <v>154</v>
      </c>
      <c r="F172" s="63" t="s">
        <v>155</v>
      </c>
      <c r="G172" s="63" t="s">
        <v>156</v>
      </c>
      <c r="H172" s="64">
        <v>9030</v>
      </c>
    </row>
    <row r="173" spans="2:8" s="22" customFormat="1">
      <c r="B173" s="79"/>
      <c r="C173" s="81"/>
      <c r="D173" s="78"/>
      <c r="E173" s="78"/>
      <c r="F173" s="63" t="s">
        <v>157</v>
      </c>
      <c r="G173" s="63" t="s">
        <v>158</v>
      </c>
      <c r="H173" s="64">
        <v>602</v>
      </c>
    </row>
    <row r="174" spans="2:8" s="22" customFormat="1">
      <c r="B174" s="79"/>
      <c r="C174" s="81"/>
      <c r="D174" s="78"/>
      <c r="E174" s="78"/>
      <c r="F174" s="63" t="s">
        <v>159</v>
      </c>
      <c r="G174" s="63" t="s">
        <v>160</v>
      </c>
      <c r="H174" s="64">
        <v>4515</v>
      </c>
    </row>
    <row r="175" spans="2:8" s="22" customFormat="1">
      <c r="B175" s="79" t="s">
        <v>164</v>
      </c>
      <c r="C175" s="80" t="s">
        <v>165</v>
      </c>
      <c r="D175" s="78">
        <v>1</v>
      </c>
      <c r="E175" s="78" t="s">
        <v>166</v>
      </c>
      <c r="F175" s="63" t="s">
        <v>155</v>
      </c>
      <c r="G175" s="63" t="s">
        <v>156</v>
      </c>
      <c r="H175" s="64">
        <v>20968</v>
      </c>
    </row>
    <row r="176" spans="2:8" s="22" customFormat="1">
      <c r="B176" s="79"/>
      <c r="C176" s="80"/>
      <c r="D176" s="78"/>
      <c r="E176" s="78"/>
      <c r="F176" s="63" t="s">
        <v>157</v>
      </c>
      <c r="G176" s="63" t="s">
        <v>158</v>
      </c>
      <c r="H176" s="64">
        <v>6500.39</v>
      </c>
    </row>
    <row r="177" spans="2:8" s="22" customFormat="1">
      <c r="B177" s="79"/>
      <c r="C177" s="80"/>
      <c r="D177" s="78"/>
      <c r="E177" s="78"/>
      <c r="F177" s="63" t="s">
        <v>159</v>
      </c>
      <c r="G177" s="63" t="s">
        <v>160</v>
      </c>
      <c r="H177" s="64">
        <v>34946.67</v>
      </c>
    </row>
    <row r="178" spans="2:8" s="22" customFormat="1">
      <c r="B178" s="62"/>
      <c r="C178" s="72"/>
      <c r="D178" s="73"/>
      <c r="E178" s="73"/>
      <c r="F178" s="63"/>
      <c r="G178" s="63" t="s">
        <v>183</v>
      </c>
      <c r="H178" s="64">
        <f>+H175*0.02</f>
        <v>419.36</v>
      </c>
    </row>
    <row r="179" spans="2:8" s="22" customFormat="1">
      <c r="B179" s="79" t="s">
        <v>167</v>
      </c>
      <c r="C179" s="80" t="s">
        <v>168</v>
      </c>
      <c r="D179" s="78">
        <v>1</v>
      </c>
      <c r="E179" s="78" t="s">
        <v>169</v>
      </c>
      <c r="F179" s="63" t="s">
        <v>155</v>
      </c>
      <c r="G179" s="63" t="s">
        <v>156</v>
      </c>
      <c r="H179" s="64">
        <v>16775</v>
      </c>
    </row>
    <row r="180" spans="2:8" s="22" customFormat="1">
      <c r="B180" s="79"/>
      <c r="C180" s="80"/>
      <c r="D180" s="78"/>
      <c r="E180" s="78"/>
      <c r="F180" s="63" t="s">
        <v>157</v>
      </c>
      <c r="G180" s="63" t="s">
        <v>158</v>
      </c>
      <c r="H180" s="64">
        <v>5199.9399999999996</v>
      </c>
    </row>
    <row r="181" spans="2:8" s="22" customFormat="1">
      <c r="B181" s="79"/>
      <c r="C181" s="80"/>
      <c r="D181" s="78"/>
      <c r="E181" s="78"/>
      <c r="F181" s="63" t="s">
        <v>159</v>
      </c>
      <c r="G181" s="63" t="s">
        <v>160</v>
      </c>
      <c r="H181" s="64">
        <v>27958.33</v>
      </c>
    </row>
    <row r="182" spans="2:8" s="22" customFormat="1">
      <c r="B182" s="62"/>
      <c r="C182" s="72"/>
      <c r="D182" s="73"/>
      <c r="E182" s="73"/>
      <c r="F182" s="63"/>
      <c r="G182" s="63" t="s">
        <v>183</v>
      </c>
      <c r="H182" s="64">
        <f>+H179*0.02</f>
        <v>335.5</v>
      </c>
    </row>
    <row r="183" spans="2:8" s="22" customFormat="1">
      <c r="B183" s="79" t="s">
        <v>170</v>
      </c>
      <c r="C183" s="80" t="s">
        <v>171</v>
      </c>
      <c r="D183" s="78">
        <v>1</v>
      </c>
      <c r="E183" s="78" t="s">
        <v>169</v>
      </c>
      <c r="F183" s="63" t="s">
        <v>155</v>
      </c>
      <c r="G183" s="63" t="s">
        <v>156</v>
      </c>
      <c r="H183" s="64">
        <v>9516</v>
      </c>
    </row>
    <row r="184" spans="2:8" s="22" customFormat="1">
      <c r="B184" s="79"/>
      <c r="C184" s="80"/>
      <c r="D184" s="78"/>
      <c r="E184" s="78"/>
      <c r="F184" s="63" t="s">
        <v>157</v>
      </c>
      <c r="G184" s="63" t="s">
        <v>158</v>
      </c>
      <c r="H184" s="64">
        <v>2949.96</v>
      </c>
    </row>
    <row r="185" spans="2:8" s="22" customFormat="1">
      <c r="B185" s="79"/>
      <c r="C185" s="80"/>
      <c r="D185" s="78"/>
      <c r="E185" s="78"/>
      <c r="F185" s="63" t="s">
        <v>159</v>
      </c>
      <c r="G185" s="63" t="s">
        <v>160</v>
      </c>
      <c r="H185" s="64">
        <v>15860</v>
      </c>
    </row>
    <row r="186" spans="2:8" s="22" customFormat="1">
      <c r="B186" s="62"/>
      <c r="C186" s="72"/>
      <c r="D186" s="73"/>
      <c r="E186" s="73"/>
      <c r="F186" s="63"/>
      <c r="G186" s="63" t="s">
        <v>183</v>
      </c>
      <c r="H186" s="64">
        <f>+H183*0.02</f>
        <v>190.32</v>
      </c>
    </row>
    <row r="187" spans="2:8" s="22" customFormat="1">
      <c r="B187" s="79" t="s">
        <v>172</v>
      </c>
      <c r="C187" s="80" t="s">
        <v>206</v>
      </c>
      <c r="D187" s="78">
        <v>2</v>
      </c>
      <c r="E187" s="78">
        <v>0</v>
      </c>
      <c r="F187" s="63" t="s">
        <v>155</v>
      </c>
      <c r="G187" s="63" t="s">
        <v>156</v>
      </c>
      <c r="H187" s="64">
        <v>8106</v>
      </c>
    </row>
    <row r="188" spans="2:8" s="22" customFormat="1">
      <c r="B188" s="79"/>
      <c r="C188" s="80"/>
      <c r="D188" s="78"/>
      <c r="E188" s="78"/>
      <c r="F188" s="63" t="s">
        <v>157</v>
      </c>
      <c r="G188" s="63" t="s">
        <v>158</v>
      </c>
      <c r="H188" s="64">
        <v>2512.86</v>
      </c>
    </row>
    <row r="189" spans="2:8" s="22" customFormat="1">
      <c r="B189" s="79"/>
      <c r="C189" s="80"/>
      <c r="D189" s="78"/>
      <c r="E189" s="78"/>
      <c r="F189" s="63" t="s">
        <v>159</v>
      </c>
      <c r="G189" s="63" t="s">
        <v>160</v>
      </c>
      <c r="H189" s="64">
        <v>13510</v>
      </c>
    </row>
    <row r="190" spans="2:8" s="22" customFormat="1">
      <c r="B190" s="62"/>
      <c r="C190" s="72"/>
      <c r="D190" s="73"/>
      <c r="E190" s="73"/>
      <c r="F190" s="63"/>
      <c r="G190" s="63" t="s">
        <v>183</v>
      </c>
      <c r="H190" s="64">
        <f>+H187*0.02</f>
        <v>162.12</v>
      </c>
    </row>
    <row r="191" spans="2:8" s="22" customFormat="1">
      <c r="B191" s="79" t="s">
        <v>173</v>
      </c>
      <c r="C191" s="80" t="s">
        <v>207</v>
      </c>
      <c r="D191" s="78">
        <v>1</v>
      </c>
      <c r="E191" s="78" t="s">
        <v>169</v>
      </c>
      <c r="F191" s="63" t="s">
        <v>155</v>
      </c>
      <c r="G191" s="63" t="s">
        <v>156</v>
      </c>
      <c r="H191" s="64">
        <v>8280</v>
      </c>
    </row>
    <row r="192" spans="2:8" s="22" customFormat="1">
      <c r="B192" s="79"/>
      <c r="C192" s="80"/>
      <c r="D192" s="78"/>
      <c r="E192" s="78"/>
      <c r="F192" s="63" t="s">
        <v>157</v>
      </c>
      <c r="G192" s="63" t="s">
        <v>158</v>
      </c>
      <c r="H192" s="64">
        <v>2566.8000000000002</v>
      </c>
    </row>
    <row r="193" spans="2:8" s="22" customFormat="1">
      <c r="B193" s="79"/>
      <c r="C193" s="80"/>
      <c r="D193" s="78"/>
      <c r="E193" s="78"/>
      <c r="F193" s="63" t="s">
        <v>159</v>
      </c>
      <c r="G193" s="63" t="s">
        <v>160</v>
      </c>
      <c r="H193" s="64">
        <v>13800</v>
      </c>
    </row>
    <row r="194" spans="2:8" s="22" customFormat="1">
      <c r="B194" s="62"/>
      <c r="C194" s="72"/>
      <c r="D194" s="73"/>
      <c r="E194" s="73"/>
      <c r="F194" s="63"/>
      <c r="G194" s="63" t="s">
        <v>183</v>
      </c>
      <c r="H194" s="64">
        <f>+H191*0.02</f>
        <v>165.6</v>
      </c>
    </row>
    <row r="195" spans="2:8" s="22" customFormat="1">
      <c r="B195" s="79" t="s">
        <v>173</v>
      </c>
      <c r="C195" s="80" t="s">
        <v>174</v>
      </c>
      <c r="D195" s="78">
        <v>2</v>
      </c>
      <c r="E195" s="78" t="s">
        <v>169</v>
      </c>
      <c r="F195" s="63" t="s">
        <v>155</v>
      </c>
      <c r="G195" s="63" t="s">
        <v>156</v>
      </c>
      <c r="H195" s="64">
        <v>7389</v>
      </c>
    </row>
    <row r="196" spans="2:8" s="22" customFormat="1">
      <c r="B196" s="79"/>
      <c r="C196" s="80"/>
      <c r="D196" s="78"/>
      <c r="E196" s="78"/>
      <c r="F196" s="63" t="s">
        <v>157</v>
      </c>
      <c r="G196" s="63" t="s">
        <v>158</v>
      </c>
      <c r="H196" s="64">
        <v>2290.59</v>
      </c>
    </row>
    <row r="197" spans="2:8" s="22" customFormat="1">
      <c r="B197" s="79"/>
      <c r="C197" s="80"/>
      <c r="D197" s="78"/>
      <c r="E197" s="78"/>
      <c r="F197" s="63" t="s">
        <v>159</v>
      </c>
      <c r="G197" s="63" t="s">
        <v>160</v>
      </c>
      <c r="H197" s="64">
        <v>12315</v>
      </c>
    </row>
    <row r="198" spans="2:8" s="22" customFormat="1">
      <c r="B198" s="62"/>
      <c r="C198" s="72"/>
      <c r="D198" s="73"/>
      <c r="E198" s="73"/>
      <c r="F198" s="63"/>
      <c r="G198" s="63" t="s">
        <v>183</v>
      </c>
      <c r="H198" s="64">
        <f>+H195*0.02</f>
        <v>147.78</v>
      </c>
    </row>
    <row r="199" spans="2:8" s="22" customFormat="1">
      <c r="B199" s="74"/>
      <c r="C199" s="74"/>
    </row>
  </sheetData>
  <mergeCells count="63">
    <mergeCell ref="B155:B157"/>
    <mergeCell ref="B163:B165"/>
    <mergeCell ref="B119:C119"/>
    <mergeCell ref="B129:C129"/>
    <mergeCell ref="B148:H148"/>
    <mergeCell ref="B159:B161"/>
    <mergeCell ref="C159:C161"/>
    <mergeCell ref="D159:D161"/>
    <mergeCell ref="C151:C153"/>
    <mergeCell ref="D151:D153"/>
    <mergeCell ref="E183:E185"/>
    <mergeCell ref="B2:C2"/>
    <mergeCell ref="B3:C3"/>
    <mergeCell ref="B4:C4"/>
    <mergeCell ref="B138:C138"/>
    <mergeCell ref="B109:C109"/>
    <mergeCell ref="C155:C157"/>
    <mergeCell ref="C163:C165"/>
    <mergeCell ref="B175:B177"/>
    <mergeCell ref="C175:C177"/>
    <mergeCell ref="B110:C110"/>
    <mergeCell ref="B118:C118"/>
    <mergeCell ref="B183:B185"/>
    <mergeCell ref="C183:C185"/>
    <mergeCell ref="B172:B174"/>
    <mergeCell ref="C172:C174"/>
    <mergeCell ref="B130:C130"/>
    <mergeCell ref="B151:B153"/>
    <mergeCell ref="B191:B193"/>
    <mergeCell ref="E195:E197"/>
    <mergeCell ref="E191:E193"/>
    <mergeCell ref="E187:E189"/>
    <mergeCell ref="D187:D189"/>
    <mergeCell ref="D179:D181"/>
    <mergeCell ref="D191:D193"/>
    <mergeCell ref="D195:D197"/>
    <mergeCell ref="E163:E165"/>
    <mergeCell ref="E159:E161"/>
    <mergeCell ref="E155:E157"/>
    <mergeCell ref="D155:D157"/>
    <mergeCell ref="E151:E153"/>
    <mergeCell ref="D175:D177"/>
    <mergeCell ref="D163:D165"/>
    <mergeCell ref="D169:D171"/>
    <mergeCell ref="E169:E171"/>
    <mergeCell ref="D172:D174"/>
    <mergeCell ref="B187:B189"/>
    <mergeCell ref="C187:C189"/>
    <mergeCell ref="C191:C193"/>
    <mergeCell ref="E175:E177"/>
    <mergeCell ref="C179:C181"/>
    <mergeCell ref="B195:B197"/>
    <mergeCell ref="C195:C197"/>
    <mergeCell ref="B179:B181"/>
    <mergeCell ref="E179:E181"/>
    <mergeCell ref="D183:D185"/>
    <mergeCell ref="E172:E174"/>
    <mergeCell ref="B166:B168"/>
    <mergeCell ref="C166:C168"/>
    <mergeCell ref="D166:D168"/>
    <mergeCell ref="E166:E168"/>
    <mergeCell ref="B169:B171"/>
    <mergeCell ref="C169:C171"/>
  </mergeCells>
  <dataValidations count="7">
    <dataValidation allowBlank="1" showInputMessage="1" showErrorMessage="1" prompt="Clave numérica o alfanumérica que identifica la percepción dentro del programa utilizado para procesar su nómina." sqref="F150"/>
    <dataValidation allowBlank="1" showInputMessage="1" showErrorMessage="1" prompt="Anotar el nombre de cada una de las percepciones que integran el salario pagado al empleado (sueldo, despensa, compensación, gratificación, bonos, prima vacacional, aguinaldo, etc.)." sqref="G150"/>
    <dataValidation allowBlank="1" showInputMessage="1" showErrorMessage="1" prompt="Anotar el importe del concepto de percepción." sqref="H150"/>
    <dataValidation allowBlank="1" showInputMessage="1" showErrorMessage="1" prompt="Descripción precisa de la plaza/puesto que ocupa el empleado." sqref="C150"/>
    <dataValidation allowBlank="1" showInputMessage="1" showErrorMessage="1" prompt="Anotar el nivel o clave de la plaza/puesto." sqref="B150"/>
    <dataValidation allowBlank="1" showInputMessage="1" showErrorMessage="1" prompt="Anotar la clave de la unidad responsable a la que pertenece la plaza." sqref="E150"/>
    <dataValidation allowBlank="1" showInputMessage="1" showErrorMessage="1" prompt="Indicar el número de plazas autorizadas." sqref="D150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49"/>
  <sheetViews>
    <sheetView tabSelected="1" workbookViewId="0">
      <selection activeCell="D22" sqref="D22"/>
    </sheetView>
  </sheetViews>
  <sheetFormatPr baseColWidth="10" defaultRowHeight="15"/>
  <cols>
    <col min="3" max="3" width="54.28515625" customWidth="1"/>
    <col min="4" max="4" width="20.5703125" bestFit="1" customWidth="1"/>
    <col min="5" max="5" width="15.7109375" customWidth="1"/>
  </cols>
  <sheetData>
    <row r="2" spans="3:4">
      <c r="C2" s="77" t="s">
        <v>139</v>
      </c>
      <c r="D2" s="77"/>
    </row>
    <row r="3" spans="3:4" s="42" customFormat="1" ht="16.5">
      <c r="C3" s="83" t="s">
        <v>108</v>
      </c>
      <c r="D3" s="83"/>
    </row>
    <row r="4" spans="3:4" s="42" customFormat="1" ht="16.5">
      <c r="C4" s="83"/>
      <c r="D4" s="83"/>
    </row>
    <row r="5" spans="3:4" s="42" customFormat="1">
      <c r="C5" s="45"/>
      <c r="D5" s="45"/>
    </row>
    <row r="6" spans="3:4" s="42" customFormat="1">
      <c r="C6" s="39" t="s">
        <v>102</v>
      </c>
      <c r="D6" s="45"/>
    </row>
    <row r="7" spans="3:4" s="42" customFormat="1" ht="63.75" customHeight="1">
      <c r="C7" s="88" t="s">
        <v>180</v>
      </c>
      <c r="D7" s="88"/>
    </row>
    <row r="8" spans="3:4" s="42" customFormat="1">
      <c r="C8" s="45"/>
      <c r="D8" s="45"/>
    </row>
    <row r="9" spans="3:4" s="42" customFormat="1">
      <c r="C9" s="89" t="s">
        <v>103</v>
      </c>
      <c r="D9" s="89"/>
    </row>
    <row r="10" spans="3:4" s="42" customFormat="1" ht="47.25" customHeight="1">
      <c r="C10" s="88" t="s">
        <v>181</v>
      </c>
      <c r="D10" s="88"/>
    </row>
    <row r="11" spans="3:4" s="42" customFormat="1">
      <c r="C11" s="36"/>
      <c r="D11" s="36"/>
    </row>
    <row r="12" spans="3:4" s="42" customFormat="1">
      <c r="C12" s="87" t="s">
        <v>104</v>
      </c>
      <c r="D12" s="87"/>
    </row>
    <row r="13" spans="3:4" s="42" customFormat="1" ht="66.75" customHeight="1">
      <c r="C13" s="88" t="s">
        <v>182</v>
      </c>
      <c r="D13" s="88"/>
    </row>
    <row r="14" spans="3:4" s="42" customFormat="1" ht="25.5" customHeight="1">
      <c r="C14" s="38"/>
      <c r="D14" s="38"/>
    </row>
    <row r="15" spans="3:4" s="42" customFormat="1">
      <c r="C15" s="39" t="s">
        <v>105</v>
      </c>
      <c r="D15" s="45"/>
    </row>
    <row r="16" spans="3:4" s="42" customFormat="1">
      <c r="C16" s="45"/>
      <c r="D16" s="45"/>
    </row>
    <row r="17" spans="3:4" s="4" customFormat="1">
      <c r="C17" s="9"/>
      <c r="D17" s="5"/>
    </row>
    <row r="18" spans="3:4" s="4" customFormat="1">
      <c r="C18" s="10" t="s">
        <v>81</v>
      </c>
      <c r="D18" s="11" t="s">
        <v>80</v>
      </c>
    </row>
    <row r="19" spans="3:4">
      <c r="C19" s="9" t="s">
        <v>7</v>
      </c>
      <c r="D19" s="5">
        <v>2097150.46</v>
      </c>
    </row>
    <row r="20" spans="3:4">
      <c r="C20" s="9" t="s">
        <v>13</v>
      </c>
      <c r="D20" s="5">
        <v>176000</v>
      </c>
    </row>
    <row r="21" spans="3:4">
      <c r="C21" s="9" t="s">
        <v>19</v>
      </c>
      <c r="D21" s="5">
        <v>1496849.54</v>
      </c>
    </row>
    <row r="22" spans="3:4">
      <c r="C22" s="9" t="s">
        <v>21</v>
      </c>
      <c r="D22" s="5">
        <v>50000</v>
      </c>
    </row>
    <row r="23" spans="3:4">
      <c r="C23" s="12" t="s">
        <v>22</v>
      </c>
      <c r="D23" s="13">
        <f>SUM(D19:D22)</f>
        <v>3820000</v>
      </c>
    </row>
    <row r="25" spans="3:4" s="42" customFormat="1"/>
    <row r="26" spans="3:4" s="42" customFormat="1" ht="15.75" thickBot="1"/>
    <row r="27" spans="3:4" s="42" customFormat="1" ht="15.75" thickTop="1">
      <c r="C27" s="2" t="s">
        <v>91</v>
      </c>
      <c r="D27" s="2" t="s">
        <v>24</v>
      </c>
    </row>
    <row r="28" spans="3:4" s="42" customFormat="1">
      <c r="C28" s="42" t="s">
        <v>92</v>
      </c>
      <c r="D28" s="14">
        <f>+D19+D20+D21</f>
        <v>3770000</v>
      </c>
    </row>
    <row r="29" spans="3:4" s="42" customFormat="1">
      <c r="C29" s="42" t="s">
        <v>93</v>
      </c>
      <c r="D29" s="14">
        <f>+D22</f>
        <v>50000</v>
      </c>
    </row>
    <row r="30" spans="3:4" s="42" customFormat="1">
      <c r="C30" s="15" t="s">
        <v>94</v>
      </c>
      <c r="D30" s="14">
        <v>0</v>
      </c>
    </row>
    <row r="31" spans="3:4" s="42" customFormat="1">
      <c r="C31" s="16" t="s">
        <v>97</v>
      </c>
      <c r="D31" s="14">
        <f>+D28+D29</f>
        <v>3820000</v>
      </c>
    </row>
    <row r="32" spans="3:4" s="42" customFormat="1"/>
    <row r="33" spans="3:4" s="42" customFormat="1"/>
    <row r="34" spans="3:4">
      <c r="C34" s="41" t="s">
        <v>106</v>
      </c>
    </row>
    <row r="35" spans="3:4" ht="15.75" thickBot="1"/>
    <row r="36" spans="3:4" ht="15.75" thickTop="1">
      <c r="C36" s="2" t="s">
        <v>86</v>
      </c>
      <c r="D36" s="2" t="s">
        <v>80</v>
      </c>
    </row>
    <row r="37" spans="3:4">
      <c r="C37" s="42" t="s">
        <v>87</v>
      </c>
      <c r="D37" s="14">
        <v>0</v>
      </c>
    </row>
    <row r="38" spans="3:4">
      <c r="C38" s="42" t="s">
        <v>88</v>
      </c>
      <c r="D38" s="14">
        <f>+D31</f>
        <v>3820000</v>
      </c>
    </row>
    <row r="39" spans="3:4">
      <c r="C39" s="15" t="s">
        <v>89</v>
      </c>
      <c r="D39" s="14">
        <v>0</v>
      </c>
    </row>
    <row r="40" spans="3:4">
      <c r="C40" s="15" t="s">
        <v>90</v>
      </c>
      <c r="D40" s="14">
        <v>0</v>
      </c>
    </row>
    <row r="41" spans="3:4">
      <c r="C41" s="16" t="s">
        <v>97</v>
      </c>
      <c r="D41" s="14">
        <f>+D37+D38+D39+D40</f>
        <v>3820000</v>
      </c>
    </row>
    <row r="44" spans="3:4">
      <c r="C44" s="41" t="s">
        <v>107</v>
      </c>
    </row>
    <row r="45" spans="3:4" ht="15.75" thickBot="1"/>
    <row r="46" spans="3:4" ht="15.75" thickTop="1">
      <c r="C46" s="2" t="s">
        <v>83</v>
      </c>
      <c r="D46" s="2" t="s">
        <v>80</v>
      </c>
    </row>
    <row r="47" spans="3:4">
      <c r="C47" s="42" t="s">
        <v>84</v>
      </c>
      <c r="D47" s="14">
        <v>0</v>
      </c>
    </row>
    <row r="48" spans="3:4">
      <c r="C48" s="42" t="s">
        <v>85</v>
      </c>
      <c r="D48" s="14">
        <f>+D41</f>
        <v>3820000</v>
      </c>
    </row>
    <row r="49" spans="3:4">
      <c r="C49" s="16" t="s">
        <v>97</v>
      </c>
      <c r="D49" s="14">
        <f>+D48</f>
        <v>3820000</v>
      </c>
    </row>
  </sheetData>
  <mergeCells count="8">
    <mergeCell ref="C12:D12"/>
    <mergeCell ref="C13:D13"/>
    <mergeCell ref="C2:D2"/>
    <mergeCell ref="C3:D3"/>
    <mergeCell ref="C4:D4"/>
    <mergeCell ref="C7:D7"/>
    <mergeCell ref="C9:D9"/>
    <mergeCell ref="C10:D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workbookViewId="0"/>
  </sheetViews>
  <sheetFormatPr baseColWidth="10" defaultRowHeight="16.5"/>
  <cols>
    <col min="1" max="1" width="2" style="17" customWidth="1"/>
    <col min="2" max="2" width="39.140625" style="24" customWidth="1"/>
    <col min="3" max="3" width="15.85546875" style="25" bestFit="1" customWidth="1"/>
    <col min="4" max="6" width="10.85546875" style="25" bestFit="1" customWidth="1"/>
    <col min="7" max="7" width="13" style="25" customWidth="1"/>
    <col min="8" max="8" width="11.28515625" style="25" bestFit="1" customWidth="1"/>
    <col min="9" max="9" width="10.85546875" style="25" bestFit="1" customWidth="1"/>
    <col min="10" max="10" width="11.28515625" style="25" bestFit="1" customWidth="1"/>
    <col min="11" max="11" width="12.28515625" style="25" customWidth="1"/>
    <col min="12" max="13" width="10.85546875" style="25" bestFit="1" customWidth="1"/>
    <col min="14" max="14" width="11.28515625" style="25" bestFit="1" customWidth="1"/>
    <col min="15" max="15" width="10.85546875" style="25" bestFit="1" customWidth="1"/>
    <col min="16" max="16" width="11.7109375" style="25" bestFit="1" customWidth="1"/>
    <col min="17" max="17" width="12.85546875" style="18" bestFit="1" customWidth="1"/>
    <col min="18" max="16384" width="11.42578125" style="17"/>
  </cols>
  <sheetData>
    <row r="2" spans="2:17">
      <c r="B2" s="77" t="s">
        <v>139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7">
      <c r="B3" s="83" t="s">
        <v>212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6" spans="2:17" ht="17.25" thickBot="1"/>
    <row r="7" spans="2:17" ht="17.25" thickTop="1">
      <c r="B7" s="26" t="s">
        <v>23</v>
      </c>
      <c r="C7" s="27" t="s">
        <v>24</v>
      </c>
      <c r="D7" s="27" t="s">
        <v>25</v>
      </c>
      <c r="E7" s="27" t="s">
        <v>26</v>
      </c>
      <c r="F7" s="27" t="s">
        <v>27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32</v>
      </c>
      <c r="L7" s="27" t="s">
        <v>33</v>
      </c>
      <c r="M7" s="27" t="s">
        <v>34</v>
      </c>
      <c r="N7" s="27" t="s">
        <v>35</v>
      </c>
      <c r="O7" s="27" t="s">
        <v>36</v>
      </c>
    </row>
    <row r="8" spans="2:17">
      <c r="B8" s="8" t="s">
        <v>185</v>
      </c>
      <c r="C8" s="50">
        <v>2625000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2625000</v>
      </c>
      <c r="P8" s="25">
        <f>SUM(D8:O8)</f>
        <v>2625000</v>
      </c>
      <c r="Q8" s="18">
        <f>+P8-C8</f>
        <v>0</v>
      </c>
    </row>
    <row r="9" spans="2:17">
      <c r="B9" s="8" t="s">
        <v>186</v>
      </c>
      <c r="C9" s="50">
        <v>1200000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6">
        <v>1200000</v>
      </c>
      <c r="P9" s="25">
        <f t="shared" ref="P9:P25" si="0">SUM(D9:O9)</f>
        <v>1200000</v>
      </c>
      <c r="Q9" s="18">
        <f t="shared" ref="Q9:Q25" si="1">+P9-C9</f>
        <v>0</v>
      </c>
    </row>
    <row r="10" spans="2:17">
      <c r="B10" s="8" t="s">
        <v>187</v>
      </c>
      <c r="C10" s="50">
        <v>7500000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6">
        <v>7500000</v>
      </c>
      <c r="P10" s="25">
        <f t="shared" si="0"/>
        <v>7500000</v>
      </c>
      <c r="Q10" s="18">
        <f t="shared" si="1"/>
        <v>0</v>
      </c>
    </row>
    <row r="11" spans="2:17">
      <c r="B11" s="8" t="s">
        <v>188</v>
      </c>
      <c r="C11" s="50">
        <v>600000</v>
      </c>
      <c r="D11" s="76">
        <v>50000</v>
      </c>
      <c r="E11" s="76">
        <v>50000</v>
      </c>
      <c r="F11" s="76">
        <v>50000</v>
      </c>
      <c r="G11" s="76">
        <v>50000</v>
      </c>
      <c r="H11" s="76">
        <v>50000</v>
      </c>
      <c r="I11" s="76">
        <v>50000</v>
      </c>
      <c r="J11" s="76">
        <v>50000</v>
      </c>
      <c r="K11" s="76">
        <v>50000</v>
      </c>
      <c r="L11" s="76">
        <v>50000</v>
      </c>
      <c r="M11" s="76">
        <v>50000</v>
      </c>
      <c r="N11" s="76">
        <v>50000</v>
      </c>
      <c r="O11" s="76">
        <v>50000</v>
      </c>
      <c r="P11" s="25">
        <f t="shared" si="0"/>
        <v>600000</v>
      </c>
      <c r="Q11" s="18">
        <f t="shared" si="1"/>
        <v>0</v>
      </c>
    </row>
    <row r="12" spans="2:17">
      <c r="B12" s="8" t="s">
        <v>189</v>
      </c>
      <c r="C12" s="50">
        <v>106030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6">
        <v>106030</v>
      </c>
      <c r="P12" s="25">
        <f t="shared" si="0"/>
        <v>106030</v>
      </c>
      <c r="Q12" s="18">
        <f t="shared" si="1"/>
        <v>0</v>
      </c>
    </row>
    <row r="13" spans="2:17">
      <c r="B13" s="8" t="s">
        <v>190</v>
      </c>
      <c r="C13" s="50">
        <v>1100000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6">
        <v>1100000</v>
      </c>
      <c r="P13" s="25">
        <f t="shared" si="0"/>
        <v>1100000</v>
      </c>
      <c r="Q13" s="18">
        <f t="shared" si="1"/>
        <v>0</v>
      </c>
    </row>
    <row r="14" spans="2:17">
      <c r="B14" s="8" t="s">
        <v>191</v>
      </c>
      <c r="C14" s="50">
        <v>50000</v>
      </c>
      <c r="D14" s="75">
        <v>0</v>
      </c>
      <c r="E14" s="75">
        <v>0</v>
      </c>
      <c r="F14" s="75">
        <v>0</v>
      </c>
      <c r="G14" s="75">
        <v>0</v>
      </c>
      <c r="H14" s="76">
        <v>50000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</row>
    <row r="15" spans="2:17">
      <c r="B15" s="67" t="s">
        <v>140</v>
      </c>
      <c r="C15" s="70">
        <f t="shared" ref="C15:O15" si="2">SUM(C8:C14)</f>
        <v>13181030</v>
      </c>
      <c r="D15" s="70">
        <f t="shared" si="2"/>
        <v>50000</v>
      </c>
      <c r="E15" s="70">
        <f t="shared" si="2"/>
        <v>50000</v>
      </c>
      <c r="F15" s="70">
        <f t="shared" si="2"/>
        <v>50000</v>
      </c>
      <c r="G15" s="70">
        <f t="shared" si="2"/>
        <v>50000</v>
      </c>
      <c r="H15" s="70">
        <f t="shared" si="2"/>
        <v>100000</v>
      </c>
      <c r="I15" s="70">
        <f t="shared" si="2"/>
        <v>50000</v>
      </c>
      <c r="J15" s="70">
        <f t="shared" si="2"/>
        <v>50000</v>
      </c>
      <c r="K15" s="70">
        <f t="shared" si="2"/>
        <v>50000</v>
      </c>
      <c r="L15" s="70">
        <f t="shared" si="2"/>
        <v>50000</v>
      </c>
      <c r="M15" s="70">
        <f t="shared" si="2"/>
        <v>50000</v>
      </c>
      <c r="N15" s="70">
        <f t="shared" si="2"/>
        <v>50000</v>
      </c>
      <c r="O15" s="70">
        <f t="shared" si="2"/>
        <v>12581030</v>
      </c>
      <c r="P15" s="25">
        <f t="shared" si="0"/>
        <v>13181030</v>
      </c>
      <c r="Q15" s="18">
        <f t="shared" si="1"/>
        <v>0</v>
      </c>
    </row>
    <row r="16" spans="2:17">
      <c r="B16" s="67" t="s">
        <v>141</v>
      </c>
      <c r="C16" s="70">
        <f>+C15</f>
        <v>13181030</v>
      </c>
      <c r="D16" s="70">
        <f t="shared" ref="D16:O16" si="3">+D15</f>
        <v>50000</v>
      </c>
      <c r="E16" s="70">
        <f t="shared" si="3"/>
        <v>50000</v>
      </c>
      <c r="F16" s="70">
        <f t="shared" si="3"/>
        <v>50000</v>
      </c>
      <c r="G16" s="70">
        <f t="shared" si="3"/>
        <v>50000</v>
      </c>
      <c r="H16" s="70">
        <f t="shared" si="3"/>
        <v>100000</v>
      </c>
      <c r="I16" s="70">
        <f t="shared" si="3"/>
        <v>50000</v>
      </c>
      <c r="J16" s="70">
        <f t="shared" si="3"/>
        <v>50000</v>
      </c>
      <c r="K16" s="70">
        <f t="shared" si="3"/>
        <v>50000</v>
      </c>
      <c r="L16" s="70">
        <f t="shared" si="3"/>
        <v>50000</v>
      </c>
      <c r="M16" s="70">
        <f t="shared" si="3"/>
        <v>50000</v>
      </c>
      <c r="N16" s="70">
        <f t="shared" si="3"/>
        <v>50000</v>
      </c>
      <c r="O16" s="70">
        <f t="shared" si="3"/>
        <v>12581030</v>
      </c>
      <c r="P16" s="25">
        <f t="shared" si="0"/>
        <v>13181030</v>
      </c>
      <c r="Q16" s="18">
        <f t="shared" si="1"/>
        <v>0</v>
      </c>
    </row>
    <row r="17" spans="2:17">
      <c r="B17" s="8" t="s">
        <v>192</v>
      </c>
      <c r="C17" s="50">
        <v>400000</v>
      </c>
      <c r="D17" s="69">
        <v>0</v>
      </c>
      <c r="E17" s="69">
        <v>0</v>
      </c>
      <c r="F17" s="69">
        <v>0</v>
      </c>
      <c r="G17" s="69">
        <v>400000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25">
        <f t="shared" si="0"/>
        <v>400000</v>
      </c>
      <c r="Q17" s="18">
        <f t="shared" si="1"/>
        <v>0</v>
      </c>
    </row>
    <row r="18" spans="2:17">
      <c r="B18" s="67" t="s">
        <v>109</v>
      </c>
      <c r="C18" s="70">
        <f t="shared" ref="C18:O18" si="4">SUM(C17:C17)</f>
        <v>400000</v>
      </c>
      <c r="D18" s="70">
        <f t="shared" si="4"/>
        <v>0</v>
      </c>
      <c r="E18" s="70">
        <f t="shared" si="4"/>
        <v>0</v>
      </c>
      <c r="F18" s="70">
        <f t="shared" si="4"/>
        <v>0</v>
      </c>
      <c r="G18" s="70">
        <f t="shared" si="4"/>
        <v>400000</v>
      </c>
      <c r="H18" s="70">
        <f t="shared" si="4"/>
        <v>0</v>
      </c>
      <c r="I18" s="70">
        <f t="shared" si="4"/>
        <v>0</v>
      </c>
      <c r="J18" s="70">
        <f t="shared" si="4"/>
        <v>0</v>
      </c>
      <c r="K18" s="70">
        <f t="shared" si="4"/>
        <v>0</v>
      </c>
      <c r="L18" s="70">
        <f t="shared" si="4"/>
        <v>0</v>
      </c>
      <c r="M18" s="70">
        <f t="shared" si="4"/>
        <v>0</v>
      </c>
      <c r="N18" s="70">
        <f t="shared" si="4"/>
        <v>0</v>
      </c>
      <c r="O18" s="70">
        <f t="shared" si="4"/>
        <v>0</v>
      </c>
      <c r="P18" s="25">
        <f t="shared" si="0"/>
        <v>400000</v>
      </c>
      <c r="Q18" s="18">
        <f t="shared" si="1"/>
        <v>0</v>
      </c>
    </row>
    <row r="19" spans="2:17">
      <c r="B19" s="67" t="s">
        <v>78</v>
      </c>
      <c r="C19" s="71">
        <f>+C18</f>
        <v>400000</v>
      </c>
      <c r="D19" s="71">
        <f t="shared" ref="D19:O19" si="5">+D18</f>
        <v>0</v>
      </c>
      <c r="E19" s="71">
        <f t="shared" si="5"/>
        <v>0</v>
      </c>
      <c r="F19" s="71">
        <f t="shared" si="5"/>
        <v>0</v>
      </c>
      <c r="G19" s="71">
        <f t="shared" si="5"/>
        <v>400000</v>
      </c>
      <c r="H19" s="71">
        <f t="shared" si="5"/>
        <v>0</v>
      </c>
      <c r="I19" s="71">
        <f t="shared" si="5"/>
        <v>0</v>
      </c>
      <c r="J19" s="71">
        <f t="shared" si="5"/>
        <v>0</v>
      </c>
      <c r="K19" s="71">
        <f t="shared" si="5"/>
        <v>0</v>
      </c>
      <c r="L19" s="71">
        <f t="shared" si="5"/>
        <v>0</v>
      </c>
      <c r="M19" s="71">
        <f t="shared" si="5"/>
        <v>0</v>
      </c>
      <c r="N19" s="71">
        <f t="shared" si="5"/>
        <v>0</v>
      </c>
      <c r="O19" s="71">
        <f t="shared" si="5"/>
        <v>0</v>
      </c>
      <c r="P19" s="25">
        <f t="shared" si="0"/>
        <v>400000</v>
      </c>
      <c r="Q19" s="18">
        <f t="shared" si="1"/>
        <v>0</v>
      </c>
    </row>
    <row r="20" spans="2:17" ht="30">
      <c r="B20" s="8" t="s">
        <v>194</v>
      </c>
      <c r="C20" s="50">
        <v>4490488</v>
      </c>
      <c r="D20" s="76">
        <v>374207</v>
      </c>
      <c r="E20" s="76">
        <v>374207</v>
      </c>
      <c r="F20" s="76">
        <v>374207</v>
      </c>
      <c r="G20" s="76">
        <v>374207</v>
      </c>
      <c r="H20" s="76">
        <v>374207</v>
      </c>
      <c r="I20" s="76">
        <v>374207</v>
      </c>
      <c r="J20" s="76">
        <v>374207</v>
      </c>
      <c r="K20" s="76">
        <v>374207</v>
      </c>
      <c r="L20" s="76">
        <v>374207</v>
      </c>
      <c r="M20" s="76">
        <v>374207</v>
      </c>
      <c r="N20" s="76">
        <v>374207</v>
      </c>
      <c r="O20" s="76">
        <v>374211</v>
      </c>
      <c r="P20" s="25">
        <f t="shared" si="0"/>
        <v>4490488</v>
      </c>
      <c r="Q20" s="18">
        <f t="shared" si="1"/>
        <v>0</v>
      </c>
    </row>
    <row r="21" spans="2:17" ht="30">
      <c r="B21" s="8" t="s">
        <v>193</v>
      </c>
      <c r="C21" s="50">
        <v>279000</v>
      </c>
      <c r="D21" s="76">
        <v>23250</v>
      </c>
      <c r="E21" s="76">
        <v>23250</v>
      </c>
      <c r="F21" s="76">
        <v>23250</v>
      </c>
      <c r="G21" s="76">
        <v>23250</v>
      </c>
      <c r="H21" s="76">
        <v>23250</v>
      </c>
      <c r="I21" s="76">
        <v>23250</v>
      </c>
      <c r="J21" s="76">
        <v>23250</v>
      </c>
      <c r="K21" s="76">
        <v>23250</v>
      </c>
      <c r="L21" s="76">
        <v>23250</v>
      </c>
      <c r="M21" s="76">
        <v>23250</v>
      </c>
      <c r="N21" s="76">
        <v>23250</v>
      </c>
      <c r="O21" s="76">
        <v>23250</v>
      </c>
      <c r="P21" s="25">
        <f>SUM(D21:O21)</f>
        <v>279000</v>
      </c>
      <c r="Q21" s="18">
        <f>+P21-C21</f>
        <v>0</v>
      </c>
    </row>
    <row r="22" spans="2:17" ht="30">
      <c r="B22" s="8" t="s">
        <v>195</v>
      </c>
      <c r="C22" s="50">
        <v>11214793</v>
      </c>
      <c r="D22" s="76">
        <v>934566</v>
      </c>
      <c r="E22" s="76">
        <v>934566</v>
      </c>
      <c r="F22" s="76">
        <v>934566</v>
      </c>
      <c r="G22" s="76">
        <v>934566</v>
      </c>
      <c r="H22" s="76">
        <v>934566</v>
      </c>
      <c r="I22" s="76">
        <v>934566</v>
      </c>
      <c r="J22" s="76">
        <v>934566</v>
      </c>
      <c r="K22" s="76">
        <v>934566</v>
      </c>
      <c r="L22" s="76">
        <v>934566</v>
      </c>
      <c r="M22" s="76">
        <v>934566</v>
      </c>
      <c r="N22" s="76">
        <v>934566</v>
      </c>
      <c r="O22" s="76">
        <v>934567</v>
      </c>
    </row>
    <row r="23" spans="2:17" ht="33">
      <c r="B23" s="67" t="s">
        <v>143</v>
      </c>
      <c r="C23" s="70">
        <f>+C20+C21+C22</f>
        <v>15984281</v>
      </c>
      <c r="D23" s="70">
        <f>+D20+D21+D22</f>
        <v>1332023</v>
      </c>
      <c r="E23" s="70">
        <f t="shared" ref="E23:O23" si="6">+E20+E21+E22</f>
        <v>1332023</v>
      </c>
      <c r="F23" s="70">
        <f t="shared" si="6"/>
        <v>1332023</v>
      </c>
      <c r="G23" s="70">
        <f t="shared" si="6"/>
        <v>1332023</v>
      </c>
      <c r="H23" s="70">
        <f t="shared" si="6"/>
        <v>1332023</v>
      </c>
      <c r="I23" s="70">
        <f t="shared" si="6"/>
        <v>1332023</v>
      </c>
      <c r="J23" s="70">
        <f t="shared" si="6"/>
        <v>1332023</v>
      </c>
      <c r="K23" s="70">
        <f t="shared" si="6"/>
        <v>1332023</v>
      </c>
      <c r="L23" s="70">
        <f t="shared" si="6"/>
        <v>1332023</v>
      </c>
      <c r="M23" s="70">
        <f t="shared" si="6"/>
        <v>1332023</v>
      </c>
      <c r="N23" s="70">
        <f t="shared" si="6"/>
        <v>1332023</v>
      </c>
      <c r="O23" s="70">
        <f t="shared" si="6"/>
        <v>1332028</v>
      </c>
      <c r="P23" s="25">
        <f t="shared" si="0"/>
        <v>15984281</v>
      </c>
      <c r="Q23" s="18">
        <f t="shared" si="1"/>
        <v>0</v>
      </c>
    </row>
    <row r="24" spans="2:17" ht="33">
      <c r="B24" s="67" t="s">
        <v>144</v>
      </c>
      <c r="C24" s="70">
        <f>+C23</f>
        <v>15984281</v>
      </c>
      <c r="D24" s="70">
        <f t="shared" ref="D24:O24" si="7">+D23</f>
        <v>1332023</v>
      </c>
      <c r="E24" s="70">
        <f t="shared" si="7"/>
        <v>1332023</v>
      </c>
      <c r="F24" s="70">
        <f t="shared" si="7"/>
        <v>1332023</v>
      </c>
      <c r="G24" s="70">
        <f t="shared" si="7"/>
        <v>1332023</v>
      </c>
      <c r="H24" s="70">
        <f t="shared" si="7"/>
        <v>1332023</v>
      </c>
      <c r="I24" s="70">
        <f t="shared" si="7"/>
        <v>1332023</v>
      </c>
      <c r="J24" s="70">
        <f t="shared" si="7"/>
        <v>1332023</v>
      </c>
      <c r="K24" s="70">
        <f t="shared" si="7"/>
        <v>1332023</v>
      </c>
      <c r="L24" s="70">
        <f t="shared" si="7"/>
        <v>1332023</v>
      </c>
      <c r="M24" s="70">
        <f t="shared" si="7"/>
        <v>1332023</v>
      </c>
      <c r="N24" s="70">
        <f t="shared" si="7"/>
        <v>1332023</v>
      </c>
      <c r="O24" s="70">
        <f t="shared" si="7"/>
        <v>1332028</v>
      </c>
      <c r="P24" s="25">
        <f t="shared" si="0"/>
        <v>15984281</v>
      </c>
      <c r="Q24" s="18">
        <f t="shared" si="1"/>
        <v>0</v>
      </c>
    </row>
    <row r="25" spans="2:17">
      <c r="B25" s="68" t="s">
        <v>142</v>
      </c>
      <c r="C25" s="55">
        <f>+C24++C18+C15</f>
        <v>29565311</v>
      </c>
      <c r="D25" s="54">
        <f t="shared" ref="D25:O25" si="8">+D16+D19+D24</f>
        <v>1382023</v>
      </c>
      <c r="E25" s="54">
        <f t="shared" si="8"/>
        <v>1382023</v>
      </c>
      <c r="F25" s="54">
        <f t="shared" si="8"/>
        <v>1382023</v>
      </c>
      <c r="G25" s="54">
        <f t="shared" si="8"/>
        <v>1782023</v>
      </c>
      <c r="H25" s="54">
        <f t="shared" si="8"/>
        <v>1432023</v>
      </c>
      <c r="I25" s="54">
        <f t="shared" si="8"/>
        <v>1382023</v>
      </c>
      <c r="J25" s="54">
        <f t="shared" si="8"/>
        <v>1382023</v>
      </c>
      <c r="K25" s="54">
        <f t="shared" si="8"/>
        <v>1382023</v>
      </c>
      <c r="L25" s="54">
        <f t="shared" si="8"/>
        <v>1382023</v>
      </c>
      <c r="M25" s="54">
        <f t="shared" si="8"/>
        <v>1382023</v>
      </c>
      <c r="N25" s="54">
        <f t="shared" si="8"/>
        <v>1382023</v>
      </c>
      <c r="O25" s="54">
        <f t="shared" si="8"/>
        <v>13913058</v>
      </c>
      <c r="P25" s="25">
        <f t="shared" si="0"/>
        <v>29565311</v>
      </c>
      <c r="Q25" s="18">
        <f t="shared" si="1"/>
        <v>0</v>
      </c>
    </row>
  </sheetData>
  <mergeCells count="2">
    <mergeCell ref="B3:O3"/>
    <mergeCell ref="B2:O2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9"/>
  <sheetViews>
    <sheetView workbookViewId="0"/>
  </sheetViews>
  <sheetFormatPr baseColWidth="10" defaultRowHeight="16.5"/>
  <cols>
    <col min="1" max="1" width="1.5703125" style="17" customWidth="1"/>
    <col min="2" max="2" width="43.85546875" style="24" customWidth="1"/>
    <col min="3" max="3" width="10.85546875" style="24" bestFit="1" customWidth="1"/>
    <col min="4" max="5" width="8.7109375" style="25" bestFit="1" customWidth="1"/>
    <col min="6" max="7" width="10" style="25" bestFit="1" customWidth="1"/>
    <col min="8" max="8" width="12.7109375" style="25" bestFit="1" customWidth="1"/>
    <col min="9" max="11" width="10" style="25" bestFit="1" customWidth="1"/>
    <col min="12" max="12" width="9.5703125" style="25" bestFit="1" customWidth="1"/>
    <col min="13" max="15" width="12.7109375" style="25" bestFit="1" customWidth="1"/>
    <col min="16" max="16" width="13.7109375" style="24" bestFit="1" customWidth="1"/>
    <col min="17" max="17" width="11.42578125" style="24"/>
    <col min="18" max="16384" width="11.42578125" style="17"/>
  </cols>
  <sheetData>
    <row r="2" spans="2:17">
      <c r="B2" s="77" t="s">
        <v>139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7">
      <c r="B3" s="83" t="s">
        <v>214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2:17" ht="17.25" thickBot="1"/>
    <row r="5" spans="2:17" ht="17.25" thickTop="1">
      <c r="B5" s="26" t="s">
        <v>23</v>
      </c>
      <c r="C5" s="26" t="s">
        <v>24</v>
      </c>
      <c r="D5" s="27" t="s">
        <v>25</v>
      </c>
      <c r="E5" s="27" t="s">
        <v>26</v>
      </c>
      <c r="F5" s="27" t="s">
        <v>27</v>
      </c>
      <c r="G5" s="27" t="s">
        <v>28</v>
      </c>
      <c r="H5" s="27" t="s">
        <v>29</v>
      </c>
      <c r="I5" s="27" t="s">
        <v>30</v>
      </c>
      <c r="J5" s="27" t="s">
        <v>31</v>
      </c>
      <c r="K5" s="27" t="s">
        <v>32</v>
      </c>
      <c r="L5" s="27" t="s">
        <v>33</v>
      </c>
      <c r="M5" s="27" t="s">
        <v>34</v>
      </c>
      <c r="N5" s="27" t="s">
        <v>35</v>
      </c>
      <c r="O5" s="27" t="s">
        <v>36</v>
      </c>
    </row>
    <row r="6" spans="2:17">
      <c r="B6" s="29" t="s">
        <v>0</v>
      </c>
      <c r="C6" s="19">
        <v>2294100</v>
      </c>
      <c r="D6" s="28">
        <v>191175</v>
      </c>
      <c r="E6" s="28">
        <v>191175</v>
      </c>
      <c r="F6" s="28">
        <v>191175</v>
      </c>
      <c r="G6" s="28">
        <v>191175</v>
      </c>
      <c r="H6" s="28">
        <v>191175</v>
      </c>
      <c r="I6" s="28">
        <v>191175</v>
      </c>
      <c r="J6" s="28">
        <v>191175</v>
      </c>
      <c r="K6" s="28">
        <v>191175</v>
      </c>
      <c r="L6" s="28">
        <v>191175</v>
      </c>
      <c r="M6" s="28">
        <v>191175</v>
      </c>
      <c r="N6" s="28">
        <v>191175</v>
      </c>
      <c r="O6" s="28">
        <v>191175</v>
      </c>
      <c r="P6" s="25">
        <f>SUM(D6:O6)</f>
        <v>2294100</v>
      </c>
      <c r="Q6" s="25">
        <f>+P6-C6</f>
        <v>0</v>
      </c>
    </row>
    <row r="7" spans="2:17" ht="25.5">
      <c r="B7" s="30" t="s">
        <v>37</v>
      </c>
      <c r="C7" s="20">
        <f>SUM(C6:C6)</f>
        <v>2294100</v>
      </c>
      <c r="D7" s="56">
        <f>+D6</f>
        <v>191175</v>
      </c>
      <c r="E7" s="56">
        <f t="shared" ref="E7:O7" si="0">+E6</f>
        <v>191175</v>
      </c>
      <c r="F7" s="56">
        <f t="shared" si="0"/>
        <v>191175</v>
      </c>
      <c r="G7" s="56">
        <f t="shared" si="0"/>
        <v>191175</v>
      </c>
      <c r="H7" s="56">
        <f t="shared" si="0"/>
        <v>191175</v>
      </c>
      <c r="I7" s="56">
        <f t="shared" si="0"/>
        <v>191175</v>
      </c>
      <c r="J7" s="56">
        <f t="shared" si="0"/>
        <v>191175</v>
      </c>
      <c r="K7" s="56">
        <f t="shared" si="0"/>
        <v>191175</v>
      </c>
      <c r="L7" s="56">
        <f t="shared" si="0"/>
        <v>191175</v>
      </c>
      <c r="M7" s="56">
        <f t="shared" si="0"/>
        <v>191175</v>
      </c>
      <c r="N7" s="56">
        <f t="shared" si="0"/>
        <v>191175</v>
      </c>
      <c r="O7" s="56">
        <f t="shared" si="0"/>
        <v>191175</v>
      </c>
      <c r="P7" s="25">
        <f t="shared" ref="P7:P55" si="1">SUM(D7:O7)</f>
        <v>2294100</v>
      </c>
      <c r="Q7" s="25">
        <f t="shared" ref="Q7:Q55" si="2">+P7-C7</f>
        <v>0</v>
      </c>
    </row>
    <row r="8" spans="2:17">
      <c r="B8" s="29" t="s">
        <v>40</v>
      </c>
      <c r="C8" s="19">
        <v>815452.74</v>
      </c>
      <c r="D8" s="28">
        <v>44621</v>
      </c>
      <c r="E8" s="28">
        <v>44621</v>
      </c>
      <c r="F8" s="28">
        <v>44621</v>
      </c>
      <c r="G8" s="28">
        <v>44621</v>
      </c>
      <c r="H8" s="28">
        <v>44621</v>
      </c>
      <c r="I8" s="28">
        <v>44621</v>
      </c>
      <c r="J8" s="28">
        <v>44621</v>
      </c>
      <c r="K8" s="28">
        <v>44621</v>
      </c>
      <c r="L8" s="28">
        <v>44621</v>
      </c>
      <c r="M8" s="28">
        <v>44621</v>
      </c>
      <c r="N8" s="28">
        <f>125000+44621+30000.74</f>
        <v>199621.74</v>
      </c>
      <c r="O8" s="28">
        <f>125000+44621</f>
        <v>169621</v>
      </c>
      <c r="P8" s="25">
        <f t="shared" si="1"/>
        <v>815452.74</v>
      </c>
      <c r="Q8" s="25">
        <f t="shared" si="2"/>
        <v>0</v>
      </c>
    </row>
    <row r="9" spans="2:17" ht="25.5">
      <c r="B9" s="30" t="s">
        <v>38</v>
      </c>
      <c r="C9" s="20">
        <f>+C8</f>
        <v>815452.74</v>
      </c>
      <c r="D9" s="20">
        <f>+D8</f>
        <v>44621</v>
      </c>
      <c r="E9" s="20">
        <f t="shared" ref="E9:O9" si="3">+E8</f>
        <v>44621</v>
      </c>
      <c r="F9" s="20">
        <f t="shared" si="3"/>
        <v>44621</v>
      </c>
      <c r="G9" s="20">
        <f t="shared" si="3"/>
        <v>44621</v>
      </c>
      <c r="H9" s="20">
        <f t="shared" si="3"/>
        <v>44621</v>
      </c>
      <c r="I9" s="20">
        <f t="shared" si="3"/>
        <v>44621</v>
      </c>
      <c r="J9" s="20">
        <f t="shared" si="3"/>
        <v>44621</v>
      </c>
      <c r="K9" s="20">
        <f t="shared" si="3"/>
        <v>44621</v>
      </c>
      <c r="L9" s="20">
        <f t="shared" si="3"/>
        <v>44621</v>
      </c>
      <c r="M9" s="20">
        <f t="shared" si="3"/>
        <v>44621</v>
      </c>
      <c r="N9" s="20">
        <f t="shared" si="3"/>
        <v>199621.74</v>
      </c>
      <c r="O9" s="20">
        <f t="shared" si="3"/>
        <v>169621</v>
      </c>
      <c r="P9" s="25">
        <f t="shared" si="1"/>
        <v>815452.74</v>
      </c>
      <c r="Q9" s="25">
        <f t="shared" si="2"/>
        <v>0</v>
      </c>
    </row>
    <row r="10" spans="2:17">
      <c r="B10" s="29" t="s">
        <v>1</v>
      </c>
      <c r="C10" s="19">
        <v>63084.51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31542.26</v>
      </c>
      <c r="J10" s="28">
        <v>0</v>
      </c>
      <c r="K10" s="28">
        <v>0</v>
      </c>
      <c r="L10" s="28">
        <v>0</v>
      </c>
      <c r="M10" s="28">
        <v>0</v>
      </c>
      <c r="N10" s="28">
        <v>31542.25</v>
      </c>
      <c r="O10" s="28">
        <v>0</v>
      </c>
      <c r="P10" s="25">
        <f t="shared" si="1"/>
        <v>63084.509999999995</v>
      </c>
      <c r="Q10" s="25">
        <f t="shared" si="2"/>
        <v>0</v>
      </c>
    </row>
    <row r="11" spans="2:17">
      <c r="B11" s="29" t="s">
        <v>2</v>
      </c>
      <c r="C11" s="19">
        <v>344034.82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344034.82</v>
      </c>
      <c r="P11" s="25">
        <f t="shared" si="1"/>
        <v>344034.82</v>
      </c>
      <c r="Q11" s="25">
        <f t="shared" si="2"/>
        <v>0</v>
      </c>
    </row>
    <row r="12" spans="2:17" ht="25.5">
      <c r="B12" s="30" t="s">
        <v>39</v>
      </c>
      <c r="C12" s="20">
        <f t="shared" ref="C12:O12" si="4">SUM(C10:C11)</f>
        <v>407119.33</v>
      </c>
      <c r="D12" s="56">
        <f t="shared" si="4"/>
        <v>0</v>
      </c>
      <c r="E12" s="56">
        <f t="shared" si="4"/>
        <v>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4"/>
        <v>31542.26</v>
      </c>
      <c r="J12" s="56">
        <f t="shared" si="4"/>
        <v>0</v>
      </c>
      <c r="K12" s="56">
        <f t="shared" si="4"/>
        <v>0</v>
      </c>
      <c r="L12" s="56">
        <f t="shared" si="4"/>
        <v>0</v>
      </c>
      <c r="M12" s="56">
        <f t="shared" si="4"/>
        <v>0</v>
      </c>
      <c r="N12" s="56">
        <f t="shared" si="4"/>
        <v>31542.25</v>
      </c>
      <c r="O12" s="56">
        <f t="shared" si="4"/>
        <v>344034.82</v>
      </c>
      <c r="P12" s="25">
        <f t="shared" si="1"/>
        <v>407119.33</v>
      </c>
      <c r="Q12" s="25">
        <f t="shared" si="2"/>
        <v>0</v>
      </c>
    </row>
    <row r="13" spans="2:17">
      <c r="B13" s="29" t="s">
        <v>3</v>
      </c>
      <c r="C13" s="19">
        <v>243229.73</v>
      </c>
      <c r="D13" s="28">
        <v>20219.14</v>
      </c>
      <c r="E13" s="28">
        <v>20219.14</v>
      </c>
      <c r="F13" s="28">
        <v>20219.14</v>
      </c>
      <c r="G13" s="28">
        <v>20219.14</v>
      </c>
      <c r="H13" s="28">
        <v>20219.14</v>
      </c>
      <c r="I13" s="28">
        <v>20219.14</v>
      </c>
      <c r="J13" s="28">
        <v>20219.14</v>
      </c>
      <c r="K13" s="28">
        <v>20219.14</v>
      </c>
      <c r="L13" s="28">
        <v>20219.14</v>
      </c>
      <c r="M13" s="28">
        <v>20219.14</v>
      </c>
      <c r="N13" s="28">
        <v>20219.14</v>
      </c>
      <c r="O13" s="28">
        <f>20219.14+600.05</f>
        <v>20819.189999999999</v>
      </c>
      <c r="P13" s="25">
        <f t="shared" si="1"/>
        <v>243229.73000000004</v>
      </c>
      <c r="Q13" s="25">
        <f t="shared" si="2"/>
        <v>0</v>
      </c>
    </row>
    <row r="14" spans="2:17">
      <c r="B14" s="29" t="s">
        <v>4</v>
      </c>
      <c r="C14" s="19">
        <v>137785.32</v>
      </c>
      <c r="D14" s="28"/>
      <c r="E14" s="28">
        <v>22964.22</v>
      </c>
      <c r="F14" s="28"/>
      <c r="G14" s="28">
        <v>22964.22</v>
      </c>
      <c r="H14" s="28"/>
      <c r="I14" s="28">
        <v>22964.22</v>
      </c>
      <c r="J14" s="28"/>
      <c r="K14" s="28">
        <v>22964.22</v>
      </c>
      <c r="L14" s="28"/>
      <c r="M14" s="28">
        <v>22964.22</v>
      </c>
      <c r="N14" s="28"/>
      <c r="O14" s="28">
        <v>22964.22</v>
      </c>
      <c r="P14" s="25">
        <f t="shared" si="1"/>
        <v>137785.32</v>
      </c>
      <c r="Q14" s="25">
        <f t="shared" si="2"/>
        <v>0</v>
      </c>
    </row>
    <row r="15" spans="2:17">
      <c r="B15" s="29" t="s">
        <v>5</v>
      </c>
      <c r="C15" s="19">
        <v>141918.88</v>
      </c>
      <c r="D15" s="28"/>
      <c r="E15" s="28">
        <v>23653.15</v>
      </c>
      <c r="F15" s="28"/>
      <c r="G15" s="28">
        <v>23653.15</v>
      </c>
      <c r="H15" s="28"/>
      <c r="I15" s="28">
        <v>23653.15</v>
      </c>
      <c r="J15" s="28"/>
      <c r="K15" s="28">
        <v>23653.15</v>
      </c>
      <c r="L15" s="28"/>
      <c r="M15" s="28">
        <v>23653.15</v>
      </c>
      <c r="N15" s="28"/>
      <c r="O15" s="28">
        <v>23653.13</v>
      </c>
      <c r="P15" s="25">
        <f t="shared" si="1"/>
        <v>141918.88</v>
      </c>
      <c r="Q15" s="25">
        <f t="shared" si="2"/>
        <v>0</v>
      </c>
    </row>
    <row r="16" spans="2:17">
      <c r="B16" s="30" t="s">
        <v>6</v>
      </c>
      <c r="C16" s="20">
        <f>SUM(C13:C15)</f>
        <v>522933.93000000005</v>
      </c>
      <c r="D16" s="56">
        <f>SUM(D13:D15)</f>
        <v>20219.14</v>
      </c>
      <c r="E16" s="56">
        <f t="shared" ref="E16:O16" si="5">SUM(E13:E15)</f>
        <v>66836.510000000009</v>
      </c>
      <c r="F16" s="56">
        <f t="shared" si="5"/>
        <v>20219.14</v>
      </c>
      <c r="G16" s="56">
        <f t="shared" si="5"/>
        <v>66836.510000000009</v>
      </c>
      <c r="H16" s="56">
        <f t="shared" si="5"/>
        <v>20219.14</v>
      </c>
      <c r="I16" s="56">
        <f t="shared" si="5"/>
        <v>66836.510000000009</v>
      </c>
      <c r="J16" s="56">
        <f t="shared" si="5"/>
        <v>20219.14</v>
      </c>
      <c r="K16" s="56">
        <f t="shared" si="5"/>
        <v>66836.510000000009</v>
      </c>
      <c r="L16" s="56">
        <f t="shared" si="5"/>
        <v>20219.14</v>
      </c>
      <c r="M16" s="56">
        <f t="shared" si="5"/>
        <v>66836.510000000009</v>
      </c>
      <c r="N16" s="56">
        <f t="shared" si="5"/>
        <v>20219.14</v>
      </c>
      <c r="O16" s="56">
        <f t="shared" si="5"/>
        <v>67436.540000000008</v>
      </c>
      <c r="P16" s="25">
        <f t="shared" si="1"/>
        <v>522933.93000000005</v>
      </c>
      <c r="Q16" s="25">
        <f t="shared" si="2"/>
        <v>0</v>
      </c>
    </row>
    <row r="17" spans="2:17">
      <c r="B17" s="29" t="s">
        <v>176</v>
      </c>
      <c r="C17" s="19">
        <v>45882</v>
      </c>
      <c r="D17" s="34">
        <v>3823.5</v>
      </c>
      <c r="E17" s="34">
        <v>3823.5</v>
      </c>
      <c r="F17" s="34">
        <v>3823.5</v>
      </c>
      <c r="G17" s="34">
        <v>3823.5</v>
      </c>
      <c r="H17" s="34">
        <v>3823.5</v>
      </c>
      <c r="I17" s="34">
        <v>3823.5</v>
      </c>
      <c r="J17" s="34">
        <v>3823.5</v>
      </c>
      <c r="K17" s="34">
        <v>3823.5</v>
      </c>
      <c r="L17" s="34">
        <v>3823.5</v>
      </c>
      <c r="M17" s="34">
        <v>3823.5</v>
      </c>
      <c r="N17" s="34">
        <v>3823.5</v>
      </c>
      <c r="O17" s="34">
        <v>3823.5</v>
      </c>
      <c r="P17" s="25">
        <f t="shared" si="1"/>
        <v>45882</v>
      </c>
      <c r="Q17" s="25">
        <f t="shared" si="2"/>
        <v>0</v>
      </c>
    </row>
    <row r="18" spans="2:17">
      <c r="B18" s="29" t="s">
        <v>213</v>
      </c>
      <c r="C18" s="19">
        <v>685000</v>
      </c>
      <c r="D18" s="28">
        <v>0</v>
      </c>
      <c r="E18" s="28">
        <v>100000</v>
      </c>
      <c r="F18" s="28">
        <v>200000</v>
      </c>
      <c r="G18" s="28">
        <v>0</v>
      </c>
      <c r="H18" s="28">
        <v>385000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5">
        <f t="shared" si="1"/>
        <v>685000</v>
      </c>
      <c r="Q18" s="25">
        <f t="shared" si="2"/>
        <v>0</v>
      </c>
    </row>
    <row r="19" spans="2:17" ht="25.5">
      <c r="B19" s="30" t="s">
        <v>41</v>
      </c>
      <c r="C19" s="20">
        <f>SUM(C17:C18)</f>
        <v>730882</v>
      </c>
      <c r="D19" s="56">
        <f>+D17+D18</f>
        <v>3823.5</v>
      </c>
      <c r="E19" s="56">
        <f t="shared" ref="E19:O19" si="6">+E17+E18</f>
        <v>103823.5</v>
      </c>
      <c r="F19" s="56">
        <f t="shared" si="6"/>
        <v>203823.5</v>
      </c>
      <c r="G19" s="56">
        <f t="shared" si="6"/>
        <v>3823.5</v>
      </c>
      <c r="H19" s="56">
        <f t="shared" si="6"/>
        <v>388823.5</v>
      </c>
      <c r="I19" s="56">
        <f t="shared" si="6"/>
        <v>3823.5</v>
      </c>
      <c r="J19" s="56">
        <f t="shared" si="6"/>
        <v>3823.5</v>
      </c>
      <c r="K19" s="56">
        <f t="shared" si="6"/>
        <v>3823.5</v>
      </c>
      <c r="L19" s="56">
        <f t="shared" si="6"/>
        <v>3823.5</v>
      </c>
      <c r="M19" s="56">
        <f t="shared" si="6"/>
        <v>3823.5</v>
      </c>
      <c r="N19" s="56">
        <f t="shared" si="6"/>
        <v>3823.5</v>
      </c>
      <c r="O19" s="56">
        <f t="shared" si="6"/>
        <v>3823.5</v>
      </c>
      <c r="P19" s="25">
        <f t="shared" si="1"/>
        <v>730882</v>
      </c>
      <c r="Q19" s="25">
        <f t="shared" si="2"/>
        <v>0</v>
      </c>
    </row>
    <row r="20" spans="2:17">
      <c r="B20" s="31" t="s">
        <v>7</v>
      </c>
      <c r="C20" s="21">
        <f t="shared" ref="C20:O20" si="7">+C7+C9+C12+C16+C19</f>
        <v>4770488</v>
      </c>
      <c r="D20" s="57">
        <f t="shared" si="7"/>
        <v>259838.64</v>
      </c>
      <c r="E20" s="57">
        <f t="shared" si="7"/>
        <v>406456.01</v>
      </c>
      <c r="F20" s="57">
        <f t="shared" si="7"/>
        <v>459838.64</v>
      </c>
      <c r="G20" s="57">
        <f t="shared" si="7"/>
        <v>306456.01</v>
      </c>
      <c r="H20" s="57">
        <f t="shared" si="7"/>
        <v>644838.64</v>
      </c>
      <c r="I20" s="57">
        <f t="shared" si="7"/>
        <v>337998.27</v>
      </c>
      <c r="J20" s="57">
        <f t="shared" si="7"/>
        <v>259838.64</v>
      </c>
      <c r="K20" s="57">
        <f t="shared" si="7"/>
        <v>306456.01</v>
      </c>
      <c r="L20" s="57">
        <f t="shared" si="7"/>
        <v>259838.64</v>
      </c>
      <c r="M20" s="57">
        <f t="shared" si="7"/>
        <v>306456.01</v>
      </c>
      <c r="N20" s="57">
        <f t="shared" si="7"/>
        <v>446381.63</v>
      </c>
      <c r="O20" s="57">
        <f t="shared" si="7"/>
        <v>776090.8600000001</v>
      </c>
      <c r="P20" s="25">
        <f t="shared" si="1"/>
        <v>4770488.0000000009</v>
      </c>
      <c r="Q20" s="25">
        <f t="shared" si="2"/>
        <v>0</v>
      </c>
    </row>
    <row r="21" spans="2:17">
      <c r="B21" s="29" t="s">
        <v>43</v>
      </c>
      <c r="C21" s="19">
        <v>24000</v>
      </c>
      <c r="D21" s="28">
        <v>0</v>
      </c>
      <c r="E21" s="28">
        <v>3000</v>
      </c>
      <c r="F21" s="28">
        <v>0</v>
      </c>
      <c r="G21" s="28">
        <v>0</v>
      </c>
      <c r="H21" s="28">
        <v>7000</v>
      </c>
      <c r="I21" s="28">
        <v>0</v>
      </c>
      <c r="J21" s="28">
        <v>0</v>
      </c>
      <c r="K21" s="28">
        <v>0</v>
      </c>
      <c r="L21" s="28">
        <v>0</v>
      </c>
      <c r="M21" s="28">
        <v>5000</v>
      </c>
      <c r="N21" s="28">
        <v>0</v>
      </c>
      <c r="O21" s="28">
        <v>9000</v>
      </c>
      <c r="P21" s="25">
        <f t="shared" si="1"/>
        <v>24000</v>
      </c>
      <c r="Q21" s="25">
        <f t="shared" si="2"/>
        <v>0</v>
      </c>
    </row>
    <row r="22" spans="2:17">
      <c r="B22" s="29" t="s">
        <v>110</v>
      </c>
      <c r="C22" s="19">
        <v>10000</v>
      </c>
      <c r="D22" s="34">
        <v>0</v>
      </c>
      <c r="E22" s="34">
        <v>0</v>
      </c>
      <c r="F22" s="34">
        <v>0</v>
      </c>
      <c r="G22" s="34">
        <v>0</v>
      </c>
      <c r="H22" s="34">
        <v>10000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25">
        <f t="shared" si="1"/>
        <v>10000</v>
      </c>
      <c r="Q22" s="25">
        <f t="shared" si="2"/>
        <v>0</v>
      </c>
    </row>
    <row r="23" spans="2:17">
      <c r="B23" s="29" t="s">
        <v>111</v>
      </c>
      <c r="C23" s="19">
        <v>14000</v>
      </c>
      <c r="D23" s="28">
        <v>0</v>
      </c>
      <c r="E23" s="28">
        <v>3000</v>
      </c>
      <c r="F23" s="28">
        <v>0</v>
      </c>
      <c r="G23" s="28">
        <v>0</v>
      </c>
      <c r="H23" s="28">
        <v>3000</v>
      </c>
      <c r="I23" s="28">
        <v>0</v>
      </c>
      <c r="J23" s="28">
        <v>0</v>
      </c>
      <c r="K23" s="28">
        <v>0</v>
      </c>
      <c r="L23" s="28">
        <v>0</v>
      </c>
      <c r="M23" s="28">
        <v>8000</v>
      </c>
      <c r="N23" s="28">
        <v>0</v>
      </c>
      <c r="O23" s="28">
        <v>0</v>
      </c>
      <c r="P23" s="25">
        <f t="shared" si="1"/>
        <v>14000</v>
      </c>
      <c r="Q23" s="25">
        <f t="shared" si="2"/>
        <v>0</v>
      </c>
    </row>
    <row r="24" spans="2:17">
      <c r="B24" s="29" t="s">
        <v>8</v>
      </c>
      <c r="C24" s="19">
        <v>20000</v>
      </c>
      <c r="D24" s="28">
        <v>0</v>
      </c>
      <c r="E24" s="28">
        <v>0</v>
      </c>
      <c r="F24" s="28">
        <v>10000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10000</v>
      </c>
      <c r="N24" s="28">
        <v>0</v>
      </c>
      <c r="O24" s="28">
        <v>0</v>
      </c>
      <c r="P24" s="25">
        <f>SUM(D24:O24)</f>
        <v>20000</v>
      </c>
      <c r="Q24" s="25">
        <f>+P24-C24</f>
        <v>0</v>
      </c>
    </row>
    <row r="25" spans="2:17" ht="25.5">
      <c r="B25" s="30" t="s">
        <v>42</v>
      </c>
      <c r="C25" s="20">
        <f t="shared" ref="C25:O25" si="8">SUM(C21:C24)</f>
        <v>68000</v>
      </c>
      <c r="D25" s="20">
        <f t="shared" si="8"/>
        <v>0</v>
      </c>
      <c r="E25" s="20">
        <f t="shared" si="8"/>
        <v>6000</v>
      </c>
      <c r="F25" s="20">
        <f t="shared" si="8"/>
        <v>10000</v>
      </c>
      <c r="G25" s="20">
        <f t="shared" si="8"/>
        <v>0</v>
      </c>
      <c r="H25" s="20">
        <f t="shared" si="8"/>
        <v>20000</v>
      </c>
      <c r="I25" s="20">
        <f t="shared" si="8"/>
        <v>0</v>
      </c>
      <c r="J25" s="20">
        <f t="shared" si="8"/>
        <v>0</v>
      </c>
      <c r="K25" s="20">
        <f t="shared" si="8"/>
        <v>0</v>
      </c>
      <c r="L25" s="20">
        <f t="shared" si="8"/>
        <v>0</v>
      </c>
      <c r="M25" s="20">
        <f t="shared" si="8"/>
        <v>23000</v>
      </c>
      <c r="N25" s="20">
        <f t="shared" si="8"/>
        <v>0</v>
      </c>
      <c r="O25" s="20">
        <f t="shared" si="8"/>
        <v>9000</v>
      </c>
      <c r="P25" s="25">
        <f t="shared" si="1"/>
        <v>68000</v>
      </c>
      <c r="Q25" s="25">
        <f t="shared" si="2"/>
        <v>0</v>
      </c>
    </row>
    <row r="26" spans="2:17" ht="25.5">
      <c r="B26" s="29" t="s">
        <v>44</v>
      </c>
      <c r="C26" s="19">
        <v>328000</v>
      </c>
      <c r="D26" s="34">
        <v>4166</v>
      </c>
      <c r="E26" s="34">
        <v>4166</v>
      </c>
      <c r="F26" s="34">
        <v>4166</v>
      </c>
      <c r="G26" s="34">
        <f>4166+58008</f>
        <v>62174</v>
      </c>
      <c r="H26" s="34">
        <v>4166</v>
      </c>
      <c r="I26" s="34">
        <v>4166</v>
      </c>
      <c r="J26" s="34">
        <v>4166</v>
      </c>
      <c r="K26" s="34">
        <v>4166</v>
      </c>
      <c r="L26" s="34">
        <v>4166</v>
      </c>
      <c r="M26" s="34">
        <v>4166</v>
      </c>
      <c r="N26" s="34">
        <v>4166</v>
      </c>
      <c r="O26" s="34">
        <f>220000+4166</f>
        <v>224166</v>
      </c>
      <c r="P26" s="25">
        <f t="shared" si="1"/>
        <v>328000</v>
      </c>
      <c r="Q26" s="25">
        <f t="shared" si="2"/>
        <v>0</v>
      </c>
    </row>
    <row r="27" spans="2:17">
      <c r="B27" s="30" t="s">
        <v>9</v>
      </c>
      <c r="C27" s="20">
        <f>SUM(C26:C26)</f>
        <v>328000</v>
      </c>
      <c r="D27" s="56">
        <f>+D26</f>
        <v>4166</v>
      </c>
      <c r="E27" s="56">
        <f t="shared" ref="E27:O27" si="9">+E26</f>
        <v>4166</v>
      </c>
      <c r="F27" s="56">
        <f t="shared" si="9"/>
        <v>4166</v>
      </c>
      <c r="G27" s="56">
        <f t="shared" si="9"/>
        <v>62174</v>
      </c>
      <c r="H27" s="56">
        <f t="shared" si="9"/>
        <v>4166</v>
      </c>
      <c r="I27" s="56">
        <f t="shared" si="9"/>
        <v>4166</v>
      </c>
      <c r="J27" s="56">
        <f t="shared" si="9"/>
        <v>4166</v>
      </c>
      <c r="K27" s="56">
        <f t="shared" si="9"/>
        <v>4166</v>
      </c>
      <c r="L27" s="56">
        <f t="shared" si="9"/>
        <v>4166</v>
      </c>
      <c r="M27" s="56">
        <f t="shared" si="9"/>
        <v>4166</v>
      </c>
      <c r="N27" s="56">
        <f t="shared" si="9"/>
        <v>4166</v>
      </c>
      <c r="O27" s="56">
        <f t="shared" si="9"/>
        <v>224166</v>
      </c>
      <c r="P27" s="25">
        <f t="shared" si="1"/>
        <v>328000</v>
      </c>
      <c r="Q27" s="25">
        <f t="shared" si="2"/>
        <v>0</v>
      </c>
    </row>
    <row r="28" spans="2:17">
      <c r="B28" s="29" t="s">
        <v>48</v>
      </c>
      <c r="C28" s="19">
        <v>10000</v>
      </c>
      <c r="D28" s="34">
        <v>0</v>
      </c>
      <c r="E28" s="34">
        <v>0</v>
      </c>
      <c r="F28" s="34">
        <v>0</v>
      </c>
      <c r="G28" s="34">
        <v>10000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25">
        <f t="shared" si="1"/>
        <v>10000</v>
      </c>
      <c r="Q28" s="25">
        <f t="shared" si="2"/>
        <v>0</v>
      </c>
    </row>
    <row r="29" spans="2:17">
      <c r="B29" s="29" t="s">
        <v>49</v>
      </c>
      <c r="C29" s="19">
        <v>10000</v>
      </c>
      <c r="D29" s="28">
        <v>0</v>
      </c>
      <c r="E29" s="28">
        <v>0</v>
      </c>
      <c r="F29" s="28">
        <v>0</v>
      </c>
      <c r="G29" s="28">
        <v>10000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5">
        <f t="shared" si="1"/>
        <v>10000</v>
      </c>
      <c r="Q29" s="25">
        <f t="shared" si="2"/>
        <v>0</v>
      </c>
    </row>
    <row r="30" spans="2:17">
      <c r="B30" s="29" t="s">
        <v>10</v>
      </c>
      <c r="C30" s="19">
        <v>10000</v>
      </c>
      <c r="D30" s="28">
        <v>0</v>
      </c>
      <c r="E30" s="28">
        <v>0</v>
      </c>
      <c r="F30" s="28">
        <v>0</v>
      </c>
      <c r="G30" s="28">
        <v>10000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5">
        <f t="shared" si="1"/>
        <v>10000</v>
      </c>
      <c r="Q30" s="25">
        <f t="shared" si="2"/>
        <v>0</v>
      </c>
    </row>
    <row r="31" spans="2:17" ht="25.5">
      <c r="B31" s="30" t="s">
        <v>47</v>
      </c>
      <c r="C31" s="20">
        <f>SUM(C28:C30)</f>
        <v>30000</v>
      </c>
      <c r="D31" s="20">
        <f>+D28+D29+D30</f>
        <v>0</v>
      </c>
      <c r="E31" s="20">
        <f t="shared" ref="E31:O31" si="10">+E28+E29+E30</f>
        <v>0</v>
      </c>
      <c r="F31" s="20">
        <f t="shared" si="10"/>
        <v>0</v>
      </c>
      <c r="G31" s="20">
        <f t="shared" si="10"/>
        <v>30000</v>
      </c>
      <c r="H31" s="20">
        <f t="shared" si="10"/>
        <v>0</v>
      </c>
      <c r="I31" s="20">
        <f t="shared" si="10"/>
        <v>0</v>
      </c>
      <c r="J31" s="20">
        <f t="shared" si="10"/>
        <v>0</v>
      </c>
      <c r="K31" s="20">
        <f t="shared" si="10"/>
        <v>0</v>
      </c>
      <c r="L31" s="20">
        <f t="shared" si="10"/>
        <v>0</v>
      </c>
      <c r="M31" s="20">
        <f t="shared" si="10"/>
        <v>0</v>
      </c>
      <c r="N31" s="20">
        <f t="shared" si="10"/>
        <v>0</v>
      </c>
      <c r="O31" s="20">
        <f t="shared" si="10"/>
        <v>0</v>
      </c>
      <c r="P31" s="25">
        <f t="shared" si="1"/>
        <v>30000</v>
      </c>
      <c r="Q31" s="25">
        <f t="shared" si="2"/>
        <v>0</v>
      </c>
    </row>
    <row r="32" spans="2:17" ht="38.25">
      <c r="B32" s="29" t="s">
        <v>100</v>
      </c>
      <c r="C32" s="19">
        <v>80000</v>
      </c>
      <c r="D32" s="28">
        <v>6666</v>
      </c>
      <c r="E32" s="28">
        <v>6666</v>
      </c>
      <c r="F32" s="28">
        <v>6666</v>
      </c>
      <c r="G32" s="28">
        <v>6666</v>
      </c>
      <c r="H32" s="28">
        <v>6666</v>
      </c>
      <c r="I32" s="28">
        <v>6666</v>
      </c>
      <c r="J32" s="28">
        <v>6666</v>
      </c>
      <c r="K32" s="28">
        <v>6666</v>
      </c>
      <c r="L32" s="28">
        <v>6666</v>
      </c>
      <c r="M32" s="28">
        <v>6666</v>
      </c>
      <c r="N32" s="28">
        <v>6666</v>
      </c>
      <c r="O32" s="28">
        <v>6674</v>
      </c>
      <c r="P32" s="25">
        <f t="shared" si="1"/>
        <v>80000</v>
      </c>
      <c r="Q32" s="25">
        <f t="shared" si="2"/>
        <v>0</v>
      </c>
    </row>
    <row r="33" spans="2:17" ht="38.25">
      <c r="B33" s="29" t="s">
        <v>51</v>
      </c>
      <c r="C33" s="19">
        <v>20000</v>
      </c>
      <c r="D33" s="34">
        <v>1666</v>
      </c>
      <c r="E33" s="34">
        <v>1666</v>
      </c>
      <c r="F33" s="34">
        <v>1666</v>
      </c>
      <c r="G33" s="34">
        <v>1666</v>
      </c>
      <c r="H33" s="34">
        <v>1666</v>
      </c>
      <c r="I33" s="34">
        <v>1666</v>
      </c>
      <c r="J33" s="34">
        <v>1666</v>
      </c>
      <c r="K33" s="34">
        <v>1666</v>
      </c>
      <c r="L33" s="34">
        <v>1666</v>
      </c>
      <c r="M33" s="34">
        <v>1666</v>
      </c>
      <c r="N33" s="34">
        <v>1666</v>
      </c>
      <c r="O33" s="34">
        <v>1674</v>
      </c>
      <c r="P33" s="25">
        <f t="shared" si="1"/>
        <v>20000</v>
      </c>
      <c r="Q33" s="25">
        <f t="shared" si="2"/>
        <v>0</v>
      </c>
    </row>
    <row r="34" spans="2:17">
      <c r="B34" s="30" t="s">
        <v>50</v>
      </c>
      <c r="C34" s="20">
        <f>+C32+C33</f>
        <v>100000</v>
      </c>
      <c r="D34" s="56">
        <f>+D32+D33</f>
        <v>8332</v>
      </c>
      <c r="E34" s="56">
        <f t="shared" ref="E34:O34" si="11">+E32+E33</f>
        <v>8332</v>
      </c>
      <c r="F34" s="56">
        <f t="shared" si="11"/>
        <v>8332</v>
      </c>
      <c r="G34" s="56">
        <f t="shared" si="11"/>
        <v>8332</v>
      </c>
      <c r="H34" s="56">
        <f t="shared" si="11"/>
        <v>8332</v>
      </c>
      <c r="I34" s="56">
        <f t="shared" si="11"/>
        <v>8332</v>
      </c>
      <c r="J34" s="56">
        <f t="shared" si="11"/>
        <v>8332</v>
      </c>
      <c r="K34" s="56">
        <f t="shared" si="11"/>
        <v>8332</v>
      </c>
      <c r="L34" s="56">
        <f t="shared" si="11"/>
        <v>8332</v>
      </c>
      <c r="M34" s="56">
        <f t="shared" si="11"/>
        <v>8332</v>
      </c>
      <c r="N34" s="56">
        <f t="shared" si="11"/>
        <v>8332</v>
      </c>
      <c r="O34" s="56">
        <f t="shared" si="11"/>
        <v>8348</v>
      </c>
      <c r="P34" s="25">
        <f t="shared" si="1"/>
        <v>100000</v>
      </c>
      <c r="Q34" s="25">
        <f t="shared" si="2"/>
        <v>0</v>
      </c>
    </row>
    <row r="35" spans="2:17">
      <c r="B35" s="29" t="s">
        <v>11</v>
      </c>
      <c r="C35" s="19">
        <v>8000</v>
      </c>
      <c r="D35" s="28">
        <v>0</v>
      </c>
      <c r="E35" s="28">
        <v>0</v>
      </c>
      <c r="F35" s="28">
        <v>8000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5"/>
      <c r="Q35" s="25"/>
    </row>
    <row r="36" spans="2:17">
      <c r="B36" s="29" t="s">
        <v>98</v>
      </c>
      <c r="C36" s="19">
        <v>5000</v>
      </c>
      <c r="D36" s="28">
        <v>0</v>
      </c>
      <c r="E36" s="28">
        <v>0</v>
      </c>
      <c r="F36" s="28">
        <v>0</v>
      </c>
      <c r="G36" s="28">
        <v>5000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5">
        <f t="shared" si="1"/>
        <v>5000</v>
      </c>
      <c r="Q36" s="25">
        <f t="shared" si="2"/>
        <v>0</v>
      </c>
    </row>
    <row r="37" spans="2:17" ht="25.5">
      <c r="B37" s="30" t="s">
        <v>52</v>
      </c>
      <c r="C37" s="20">
        <f t="shared" ref="C37:O37" si="12">SUM(C35:C36)</f>
        <v>13000</v>
      </c>
      <c r="D37" s="56">
        <f t="shared" si="12"/>
        <v>0</v>
      </c>
      <c r="E37" s="56">
        <f t="shared" si="12"/>
        <v>0</v>
      </c>
      <c r="F37" s="56">
        <f t="shared" si="12"/>
        <v>8000</v>
      </c>
      <c r="G37" s="56">
        <f t="shared" si="12"/>
        <v>5000</v>
      </c>
      <c r="H37" s="56">
        <f t="shared" si="12"/>
        <v>0</v>
      </c>
      <c r="I37" s="56">
        <f t="shared" si="12"/>
        <v>0</v>
      </c>
      <c r="J37" s="56">
        <f t="shared" si="12"/>
        <v>0</v>
      </c>
      <c r="K37" s="56">
        <f t="shared" si="12"/>
        <v>0</v>
      </c>
      <c r="L37" s="56">
        <f t="shared" si="12"/>
        <v>0</v>
      </c>
      <c r="M37" s="56">
        <f t="shared" si="12"/>
        <v>0</v>
      </c>
      <c r="N37" s="56">
        <f t="shared" si="12"/>
        <v>0</v>
      </c>
      <c r="O37" s="56">
        <f t="shared" si="12"/>
        <v>0</v>
      </c>
      <c r="P37" s="25">
        <f t="shared" si="1"/>
        <v>13000</v>
      </c>
      <c r="Q37" s="25">
        <f t="shared" si="2"/>
        <v>0</v>
      </c>
    </row>
    <row r="38" spans="2:17">
      <c r="B38" s="29" t="s">
        <v>12</v>
      </c>
      <c r="C38" s="19">
        <v>10000</v>
      </c>
      <c r="D38" s="28">
        <v>0</v>
      </c>
      <c r="E38" s="28">
        <v>0</v>
      </c>
      <c r="F38" s="28">
        <v>0</v>
      </c>
      <c r="G38" s="28">
        <v>10000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5">
        <f t="shared" si="1"/>
        <v>10000</v>
      </c>
      <c r="Q38" s="25">
        <f t="shared" si="2"/>
        <v>0</v>
      </c>
    </row>
    <row r="39" spans="2:17" ht="25.5">
      <c r="B39" s="30" t="s">
        <v>53</v>
      </c>
      <c r="C39" s="20">
        <f>SUM(C38:C38)</f>
        <v>10000</v>
      </c>
      <c r="D39" s="56">
        <f>+D38</f>
        <v>0</v>
      </c>
      <c r="E39" s="56">
        <f t="shared" ref="E39:O39" si="13">+E38</f>
        <v>0</v>
      </c>
      <c r="F39" s="56">
        <f t="shared" si="13"/>
        <v>0</v>
      </c>
      <c r="G39" s="56">
        <f t="shared" si="13"/>
        <v>10000</v>
      </c>
      <c r="H39" s="56">
        <f t="shared" si="13"/>
        <v>0</v>
      </c>
      <c r="I39" s="56">
        <f t="shared" si="13"/>
        <v>0</v>
      </c>
      <c r="J39" s="56">
        <f t="shared" si="13"/>
        <v>0</v>
      </c>
      <c r="K39" s="56">
        <f t="shared" si="13"/>
        <v>0</v>
      </c>
      <c r="L39" s="56">
        <f t="shared" si="13"/>
        <v>0</v>
      </c>
      <c r="M39" s="56">
        <f t="shared" si="13"/>
        <v>0</v>
      </c>
      <c r="N39" s="56">
        <f t="shared" si="13"/>
        <v>0</v>
      </c>
      <c r="O39" s="56">
        <f t="shared" si="13"/>
        <v>0</v>
      </c>
      <c r="P39" s="25">
        <f t="shared" si="1"/>
        <v>10000</v>
      </c>
      <c r="Q39" s="25">
        <f t="shared" si="2"/>
        <v>0</v>
      </c>
    </row>
    <row r="40" spans="2:17">
      <c r="B40" s="31" t="s">
        <v>13</v>
      </c>
      <c r="C40" s="57">
        <f t="shared" ref="C40:O40" si="14">+C25+C27+C31+C34+C37+C39</f>
        <v>549000</v>
      </c>
      <c r="D40" s="57">
        <f t="shared" si="14"/>
        <v>12498</v>
      </c>
      <c r="E40" s="57">
        <f t="shared" si="14"/>
        <v>18498</v>
      </c>
      <c r="F40" s="57">
        <f t="shared" si="14"/>
        <v>30498</v>
      </c>
      <c r="G40" s="57">
        <f t="shared" si="14"/>
        <v>115506</v>
      </c>
      <c r="H40" s="57">
        <f t="shared" si="14"/>
        <v>32498</v>
      </c>
      <c r="I40" s="57">
        <f t="shared" si="14"/>
        <v>12498</v>
      </c>
      <c r="J40" s="57">
        <f t="shared" si="14"/>
        <v>12498</v>
      </c>
      <c r="K40" s="57">
        <f t="shared" si="14"/>
        <v>12498</v>
      </c>
      <c r="L40" s="57">
        <f t="shared" si="14"/>
        <v>12498</v>
      </c>
      <c r="M40" s="57">
        <f t="shared" si="14"/>
        <v>35498</v>
      </c>
      <c r="N40" s="57">
        <f t="shared" si="14"/>
        <v>12498</v>
      </c>
      <c r="O40" s="57">
        <f t="shared" si="14"/>
        <v>241514</v>
      </c>
      <c r="P40" s="25">
        <f t="shared" si="1"/>
        <v>549000</v>
      </c>
      <c r="Q40" s="25">
        <f t="shared" si="2"/>
        <v>0</v>
      </c>
    </row>
    <row r="41" spans="2:17">
      <c r="B41" s="29" t="s">
        <v>56</v>
      </c>
      <c r="C41" s="19">
        <v>1765000</v>
      </c>
      <c r="D41" s="28">
        <v>147083.32999999999</v>
      </c>
      <c r="E41" s="28">
        <v>147083.32999999999</v>
      </c>
      <c r="F41" s="28">
        <v>147083.32999999999</v>
      </c>
      <c r="G41" s="28">
        <v>147083.32999999999</v>
      </c>
      <c r="H41" s="28">
        <v>147083.32999999999</v>
      </c>
      <c r="I41" s="28">
        <v>147083.32999999999</v>
      </c>
      <c r="J41" s="28">
        <v>147083.32999999999</v>
      </c>
      <c r="K41" s="28">
        <v>147083.32999999999</v>
      </c>
      <c r="L41" s="28">
        <v>147083.32999999999</v>
      </c>
      <c r="M41" s="28">
        <v>147083.32999999999</v>
      </c>
      <c r="N41" s="28">
        <v>147083.32999999999</v>
      </c>
      <c r="O41" s="28">
        <v>147083.37</v>
      </c>
      <c r="P41" s="25">
        <f t="shared" si="1"/>
        <v>1765000</v>
      </c>
      <c r="Q41" s="25">
        <f t="shared" si="2"/>
        <v>0</v>
      </c>
    </row>
    <row r="42" spans="2:17">
      <c r="B42" s="29" t="s">
        <v>57</v>
      </c>
      <c r="C42" s="19">
        <v>15000</v>
      </c>
      <c r="D42" s="28">
        <v>1250</v>
      </c>
      <c r="E42" s="28">
        <v>1250</v>
      </c>
      <c r="F42" s="28">
        <v>1250</v>
      </c>
      <c r="G42" s="28">
        <v>1250</v>
      </c>
      <c r="H42" s="28">
        <v>1250</v>
      </c>
      <c r="I42" s="28">
        <v>1250</v>
      </c>
      <c r="J42" s="28">
        <v>1250</v>
      </c>
      <c r="K42" s="28">
        <v>1250</v>
      </c>
      <c r="L42" s="28">
        <v>1250</v>
      </c>
      <c r="M42" s="28">
        <v>1250</v>
      </c>
      <c r="N42" s="28">
        <v>1250</v>
      </c>
      <c r="O42" s="28">
        <v>1250</v>
      </c>
      <c r="P42" s="25">
        <f>SUM(D42:O42)</f>
        <v>15000</v>
      </c>
      <c r="Q42" s="25">
        <f>+P42-C42</f>
        <v>0</v>
      </c>
    </row>
    <row r="43" spans="2:17" s="22" customFormat="1">
      <c r="B43" s="29" t="s">
        <v>14</v>
      </c>
      <c r="C43" s="19">
        <v>3000</v>
      </c>
      <c r="D43" s="35">
        <v>0</v>
      </c>
      <c r="E43" s="35">
        <v>1000</v>
      </c>
      <c r="F43" s="35">
        <v>1000</v>
      </c>
      <c r="G43" s="35">
        <v>1000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25">
        <f>SUM(D43:O43)</f>
        <v>3000</v>
      </c>
      <c r="Q43" s="25">
        <f>+P43-C43</f>
        <v>0</v>
      </c>
    </row>
    <row r="44" spans="2:17">
      <c r="B44" s="29" t="s">
        <v>175</v>
      </c>
      <c r="C44" s="19">
        <v>170000</v>
      </c>
      <c r="D44" s="28">
        <v>0</v>
      </c>
      <c r="E44" s="28">
        <v>0</v>
      </c>
      <c r="F44" s="28">
        <v>6000</v>
      </c>
      <c r="G44" s="28">
        <v>0</v>
      </c>
      <c r="H44" s="28">
        <v>0</v>
      </c>
      <c r="I44" s="28">
        <v>0</v>
      </c>
      <c r="J44" s="28"/>
      <c r="K44" s="28">
        <v>0</v>
      </c>
      <c r="L44" s="28">
        <v>0</v>
      </c>
      <c r="M44" s="28">
        <v>0</v>
      </c>
      <c r="N44" s="28">
        <v>0</v>
      </c>
      <c r="O44" s="28">
        <v>164000</v>
      </c>
      <c r="P44" s="25">
        <f t="shared" si="1"/>
        <v>170000</v>
      </c>
      <c r="Q44" s="25">
        <f t="shared" si="2"/>
        <v>0</v>
      </c>
    </row>
    <row r="45" spans="2:17">
      <c r="B45" s="30" t="s">
        <v>55</v>
      </c>
      <c r="C45" s="20">
        <f t="shared" ref="C45:O45" si="15">SUM(C41:C44)</f>
        <v>1953000</v>
      </c>
      <c r="D45" s="20">
        <f t="shared" si="15"/>
        <v>148333.32999999999</v>
      </c>
      <c r="E45" s="20">
        <f t="shared" si="15"/>
        <v>149333.32999999999</v>
      </c>
      <c r="F45" s="20">
        <f t="shared" si="15"/>
        <v>155333.32999999999</v>
      </c>
      <c r="G45" s="20">
        <f t="shared" si="15"/>
        <v>149333.32999999999</v>
      </c>
      <c r="H45" s="20">
        <f t="shared" si="15"/>
        <v>148333.32999999999</v>
      </c>
      <c r="I45" s="20">
        <f t="shared" si="15"/>
        <v>148333.32999999999</v>
      </c>
      <c r="J45" s="20">
        <f t="shared" si="15"/>
        <v>148333.32999999999</v>
      </c>
      <c r="K45" s="20">
        <f t="shared" si="15"/>
        <v>148333.32999999999</v>
      </c>
      <c r="L45" s="20">
        <f t="shared" si="15"/>
        <v>148333.32999999999</v>
      </c>
      <c r="M45" s="20">
        <f t="shared" si="15"/>
        <v>148333.32999999999</v>
      </c>
      <c r="N45" s="20">
        <f t="shared" si="15"/>
        <v>148333.32999999999</v>
      </c>
      <c r="O45" s="20">
        <f t="shared" si="15"/>
        <v>312333.37</v>
      </c>
      <c r="P45" s="25">
        <f t="shared" si="1"/>
        <v>1953000</v>
      </c>
      <c r="Q45" s="25">
        <f t="shared" si="2"/>
        <v>0</v>
      </c>
    </row>
    <row r="46" spans="2:17" ht="25.5">
      <c r="B46" s="29" t="s">
        <v>118</v>
      </c>
      <c r="C46" s="19">
        <v>68270</v>
      </c>
      <c r="D46" s="28">
        <v>5689</v>
      </c>
      <c r="E46" s="28">
        <v>5689</v>
      </c>
      <c r="F46" s="28">
        <v>5689</v>
      </c>
      <c r="G46" s="28">
        <v>5689</v>
      </c>
      <c r="H46" s="28">
        <v>5689</v>
      </c>
      <c r="I46" s="28">
        <v>5689</v>
      </c>
      <c r="J46" s="28">
        <v>5689</v>
      </c>
      <c r="K46" s="28">
        <v>5689</v>
      </c>
      <c r="L46" s="28">
        <v>5689</v>
      </c>
      <c r="M46" s="28">
        <v>5689</v>
      </c>
      <c r="N46" s="28">
        <v>5689</v>
      </c>
      <c r="O46" s="28">
        <v>5691</v>
      </c>
      <c r="P46" s="25">
        <f t="shared" si="1"/>
        <v>68270</v>
      </c>
      <c r="Q46" s="25">
        <f t="shared" si="2"/>
        <v>0</v>
      </c>
    </row>
    <row r="47" spans="2:17">
      <c r="B47" s="29" t="s">
        <v>117</v>
      </c>
      <c r="C47" s="19">
        <v>50000</v>
      </c>
      <c r="D47" s="28">
        <v>0</v>
      </c>
      <c r="E47" s="28">
        <v>0</v>
      </c>
      <c r="F47" s="28">
        <v>0</v>
      </c>
      <c r="G47" s="28">
        <v>25000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25000</v>
      </c>
      <c r="O47" s="28">
        <v>0</v>
      </c>
      <c r="P47" s="25">
        <f t="shared" si="1"/>
        <v>50000</v>
      </c>
      <c r="Q47" s="25">
        <f t="shared" si="2"/>
        <v>0</v>
      </c>
    </row>
    <row r="48" spans="2:17">
      <c r="B48" s="30" t="s">
        <v>15</v>
      </c>
      <c r="C48" s="20">
        <f t="shared" ref="C48:O48" si="16">SUM(C46:C47)</f>
        <v>118270</v>
      </c>
      <c r="D48" s="56">
        <f t="shared" si="16"/>
        <v>5689</v>
      </c>
      <c r="E48" s="56">
        <f t="shared" si="16"/>
        <v>5689</v>
      </c>
      <c r="F48" s="56">
        <f t="shared" si="16"/>
        <v>5689</v>
      </c>
      <c r="G48" s="56">
        <f t="shared" si="16"/>
        <v>30689</v>
      </c>
      <c r="H48" s="56">
        <f t="shared" si="16"/>
        <v>5689</v>
      </c>
      <c r="I48" s="56">
        <f t="shared" si="16"/>
        <v>5689</v>
      </c>
      <c r="J48" s="56">
        <f t="shared" si="16"/>
        <v>5689</v>
      </c>
      <c r="K48" s="56">
        <f t="shared" si="16"/>
        <v>5689</v>
      </c>
      <c r="L48" s="56">
        <f t="shared" si="16"/>
        <v>5689</v>
      </c>
      <c r="M48" s="56">
        <f t="shared" si="16"/>
        <v>5689</v>
      </c>
      <c r="N48" s="56">
        <f t="shared" si="16"/>
        <v>30689</v>
      </c>
      <c r="O48" s="56">
        <f t="shared" si="16"/>
        <v>5691</v>
      </c>
      <c r="P48" s="25">
        <f t="shared" si="1"/>
        <v>118270</v>
      </c>
      <c r="Q48" s="25">
        <f t="shared" si="2"/>
        <v>0</v>
      </c>
    </row>
    <row r="49" spans="2:17">
      <c r="B49" s="29" t="s">
        <v>119</v>
      </c>
      <c r="C49" s="19">
        <v>100000</v>
      </c>
      <c r="D49" s="34">
        <v>8333</v>
      </c>
      <c r="E49" s="34">
        <v>8333</v>
      </c>
      <c r="F49" s="34">
        <v>8333</v>
      </c>
      <c r="G49" s="34">
        <v>8333</v>
      </c>
      <c r="H49" s="34">
        <v>8333</v>
      </c>
      <c r="I49" s="34">
        <v>8333</v>
      </c>
      <c r="J49" s="34">
        <v>8333</v>
      </c>
      <c r="K49" s="34">
        <v>8333</v>
      </c>
      <c r="L49" s="34">
        <v>8333</v>
      </c>
      <c r="M49" s="34">
        <v>8333</v>
      </c>
      <c r="N49" s="34">
        <v>8333</v>
      </c>
      <c r="O49" s="34">
        <v>8337</v>
      </c>
      <c r="P49" s="25">
        <f t="shared" si="1"/>
        <v>100000</v>
      </c>
      <c r="Q49" s="25">
        <f t="shared" si="2"/>
        <v>0</v>
      </c>
    </row>
    <row r="50" spans="2:17">
      <c r="B50" s="29" t="s">
        <v>200</v>
      </c>
      <c r="C50" s="19">
        <v>20000</v>
      </c>
      <c r="D50" s="28">
        <v>0</v>
      </c>
      <c r="E50" s="28">
        <v>0</v>
      </c>
      <c r="F50" s="28">
        <v>0</v>
      </c>
      <c r="G50" s="28">
        <v>10000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10000</v>
      </c>
      <c r="O50" s="28">
        <v>0</v>
      </c>
      <c r="P50" s="25">
        <f t="shared" si="1"/>
        <v>20000</v>
      </c>
      <c r="Q50" s="25">
        <f t="shared" si="2"/>
        <v>0</v>
      </c>
    </row>
    <row r="51" spans="2:17">
      <c r="B51" s="29" t="s">
        <v>120</v>
      </c>
      <c r="C51" s="19">
        <v>1840000</v>
      </c>
      <c r="D51" s="28">
        <v>36666</v>
      </c>
      <c r="E51" s="28">
        <v>36666</v>
      </c>
      <c r="F51" s="28">
        <v>36666</v>
      </c>
      <c r="G51" s="28">
        <v>36666</v>
      </c>
      <c r="H51" s="28">
        <v>36666</v>
      </c>
      <c r="I51" s="28">
        <v>36666</v>
      </c>
      <c r="J51" s="28">
        <v>36666</v>
      </c>
      <c r="K51" s="28">
        <v>36666</v>
      </c>
      <c r="L51" s="28">
        <v>36666</v>
      </c>
      <c r="M51" s="28">
        <v>36666</v>
      </c>
      <c r="N51" s="28">
        <v>36666</v>
      </c>
      <c r="O51" s="28">
        <f>1400000+36674</f>
        <v>1436674</v>
      </c>
      <c r="P51" s="25">
        <f>SUM(D51:O51)</f>
        <v>1840000</v>
      </c>
      <c r="Q51" s="25">
        <f>+P51-C51</f>
        <v>0</v>
      </c>
    </row>
    <row r="52" spans="2:17" ht="25.5">
      <c r="B52" s="29" t="s">
        <v>121</v>
      </c>
      <c r="C52" s="19">
        <v>685000</v>
      </c>
      <c r="D52" s="28">
        <v>8333</v>
      </c>
      <c r="E52" s="28">
        <v>8333</v>
      </c>
      <c r="F52" s="28">
        <v>8333</v>
      </c>
      <c r="G52" s="28">
        <v>8333</v>
      </c>
      <c r="H52" s="28">
        <v>8333</v>
      </c>
      <c r="I52" s="28">
        <v>8333</v>
      </c>
      <c r="J52" s="28">
        <v>8333</v>
      </c>
      <c r="K52" s="28">
        <v>8333</v>
      </c>
      <c r="L52" s="28">
        <v>8333</v>
      </c>
      <c r="M52" s="28">
        <v>8333</v>
      </c>
      <c r="N52" s="28">
        <v>8333</v>
      </c>
      <c r="O52" s="28">
        <f>585000+8337</f>
        <v>593337</v>
      </c>
      <c r="P52" s="25">
        <f>SUM(D52:O52)</f>
        <v>685000</v>
      </c>
      <c r="Q52" s="25">
        <f>+P52-C52</f>
        <v>0</v>
      </c>
    </row>
    <row r="53" spans="2:17" ht="25.5">
      <c r="B53" s="30" t="s">
        <v>58</v>
      </c>
      <c r="C53" s="20">
        <f t="shared" ref="C53:O53" si="17">SUM(C49:C52)</f>
        <v>2645000</v>
      </c>
      <c r="D53" s="20">
        <f t="shared" si="17"/>
        <v>53332</v>
      </c>
      <c r="E53" s="20">
        <f t="shared" si="17"/>
        <v>53332</v>
      </c>
      <c r="F53" s="20">
        <f t="shared" si="17"/>
        <v>53332</v>
      </c>
      <c r="G53" s="20">
        <f t="shared" si="17"/>
        <v>63332</v>
      </c>
      <c r="H53" s="20">
        <f t="shared" si="17"/>
        <v>53332</v>
      </c>
      <c r="I53" s="20">
        <f t="shared" si="17"/>
        <v>53332</v>
      </c>
      <c r="J53" s="20">
        <f t="shared" si="17"/>
        <v>53332</v>
      </c>
      <c r="K53" s="20">
        <f t="shared" si="17"/>
        <v>53332</v>
      </c>
      <c r="L53" s="20">
        <f t="shared" si="17"/>
        <v>53332</v>
      </c>
      <c r="M53" s="20">
        <f t="shared" si="17"/>
        <v>53332</v>
      </c>
      <c r="N53" s="20">
        <f t="shared" si="17"/>
        <v>63332</v>
      </c>
      <c r="O53" s="20">
        <f t="shared" si="17"/>
        <v>2038348</v>
      </c>
      <c r="P53" s="25">
        <f t="shared" si="1"/>
        <v>2645000</v>
      </c>
      <c r="Q53" s="25">
        <f t="shared" si="2"/>
        <v>0</v>
      </c>
    </row>
    <row r="54" spans="2:17">
      <c r="B54" s="29" t="s">
        <v>61</v>
      </c>
      <c r="C54" s="19">
        <v>30000</v>
      </c>
      <c r="D54" s="34">
        <v>2500</v>
      </c>
      <c r="E54" s="34">
        <v>2500</v>
      </c>
      <c r="F54" s="34">
        <v>2500</v>
      </c>
      <c r="G54" s="34">
        <v>2500</v>
      </c>
      <c r="H54" s="34">
        <v>2500</v>
      </c>
      <c r="I54" s="34">
        <v>2500</v>
      </c>
      <c r="J54" s="34">
        <v>2500</v>
      </c>
      <c r="K54" s="34">
        <v>2500</v>
      </c>
      <c r="L54" s="34">
        <v>2500</v>
      </c>
      <c r="M54" s="34">
        <v>2500</v>
      </c>
      <c r="N54" s="34">
        <v>2500</v>
      </c>
      <c r="O54" s="34">
        <v>2500</v>
      </c>
      <c r="P54" s="25">
        <f t="shared" si="1"/>
        <v>30000</v>
      </c>
      <c r="Q54" s="25">
        <f t="shared" si="2"/>
        <v>0</v>
      </c>
    </row>
    <row r="55" spans="2:17" ht="25.5">
      <c r="B55" s="29" t="s">
        <v>123</v>
      </c>
      <c r="C55" s="19">
        <v>80000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80000</v>
      </c>
      <c r="P55" s="25">
        <f t="shared" si="1"/>
        <v>80000</v>
      </c>
      <c r="Q55" s="25">
        <f t="shared" si="2"/>
        <v>0</v>
      </c>
    </row>
    <row r="56" spans="2:17">
      <c r="B56" s="29" t="s">
        <v>62</v>
      </c>
      <c r="C56" s="19">
        <v>12000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12000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5">
        <f t="shared" ref="P56:P89" si="18">SUM(D56:O56)</f>
        <v>12000</v>
      </c>
      <c r="Q56" s="25">
        <f t="shared" ref="Q56:Q89" si="19">+P56-C56</f>
        <v>0</v>
      </c>
    </row>
    <row r="57" spans="2:17">
      <c r="B57" s="29" t="s">
        <v>63</v>
      </c>
      <c r="C57" s="19">
        <v>23000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23000</v>
      </c>
      <c r="L57" s="28">
        <v>0</v>
      </c>
      <c r="M57" s="28">
        <v>0</v>
      </c>
      <c r="N57" s="28">
        <v>0</v>
      </c>
      <c r="O57" s="28">
        <v>0</v>
      </c>
      <c r="P57" s="25">
        <f t="shared" si="18"/>
        <v>23000</v>
      </c>
      <c r="Q57" s="25">
        <f t="shared" si="19"/>
        <v>0</v>
      </c>
    </row>
    <row r="58" spans="2:17">
      <c r="B58" s="29" t="s">
        <v>99</v>
      </c>
      <c r="C58" s="19">
        <v>10000</v>
      </c>
      <c r="D58" s="28">
        <v>0</v>
      </c>
      <c r="E58" s="28">
        <v>0</v>
      </c>
      <c r="F58" s="28">
        <v>10000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5">
        <f t="shared" si="18"/>
        <v>10000</v>
      </c>
      <c r="Q58" s="25">
        <f t="shared" si="19"/>
        <v>0</v>
      </c>
    </row>
    <row r="59" spans="2:17" ht="25.5">
      <c r="B59" s="30" t="s">
        <v>60</v>
      </c>
      <c r="C59" s="20">
        <f>SUM(C54:C58)</f>
        <v>155000</v>
      </c>
      <c r="D59" s="56">
        <f>SUM(D54:D58)</f>
        <v>2500</v>
      </c>
      <c r="E59" s="56">
        <f t="shared" ref="E59:O59" si="20">SUM(E54:E58)</f>
        <v>2500</v>
      </c>
      <c r="F59" s="56">
        <f t="shared" si="20"/>
        <v>12500</v>
      </c>
      <c r="G59" s="56">
        <f t="shared" si="20"/>
        <v>2500</v>
      </c>
      <c r="H59" s="56">
        <f t="shared" si="20"/>
        <v>2500</v>
      </c>
      <c r="I59" s="56">
        <f t="shared" si="20"/>
        <v>14500</v>
      </c>
      <c r="J59" s="56">
        <f t="shared" si="20"/>
        <v>2500</v>
      </c>
      <c r="K59" s="56">
        <f t="shared" si="20"/>
        <v>25500</v>
      </c>
      <c r="L59" s="56">
        <f t="shared" si="20"/>
        <v>2500</v>
      </c>
      <c r="M59" s="56">
        <f t="shared" si="20"/>
        <v>2500</v>
      </c>
      <c r="N59" s="56">
        <f t="shared" si="20"/>
        <v>2500</v>
      </c>
      <c r="O59" s="56">
        <f t="shared" si="20"/>
        <v>82500</v>
      </c>
      <c r="P59" s="25">
        <f t="shared" si="18"/>
        <v>155000</v>
      </c>
      <c r="Q59" s="25">
        <f t="shared" si="19"/>
        <v>0</v>
      </c>
    </row>
    <row r="60" spans="2:17">
      <c r="B60" s="29" t="s">
        <v>65</v>
      </c>
      <c r="C60" s="19">
        <v>1900000</v>
      </c>
      <c r="D60" s="34">
        <v>50000</v>
      </c>
      <c r="E60" s="34">
        <v>50000</v>
      </c>
      <c r="F60" s="34">
        <v>50000</v>
      </c>
      <c r="G60" s="34">
        <v>50000</v>
      </c>
      <c r="H60" s="34">
        <v>50000</v>
      </c>
      <c r="I60" s="34">
        <v>50000</v>
      </c>
      <c r="J60" s="34">
        <v>50000</v>
      </c>
      <c r="K60" s="34">
        <v>50000</v>
      </c>
      <c r="L60" s="34">
        <v>50000</v>
      </c>
      <c r="M60" s="34">
        <v>50000</v>
      </c>
      <c r="N60" s="34">
        <v>50000</v>
      </c>
      <c r="O60" s="34">
        <v>1350000</v>
      </c>
      <c r="P60" s="25">
        <f t="shared" si="18"/>
        <v>1900000</v>
      </c>
      <c r="Q60" s="25">
        <f t="shared" si="19"/>
        <v>0</v>
      </c>
    </row>
    <row r="61" spans="2:17" ht="25.5">
      <c r="B61" s="29" t="s">
        <v>67</v>
      </c>
      <c r="C61" s="19">
        <v>50000</v>
      </c>
      <c r="D61" s="28">
        <v>0</v>
      </c>
      <c r="E61" s="28">
        <v>20000</v>
      </c>
      <c r="F61" s="28">
        <v>0</v>
      </c>
      <c r="G61" s="28">
        <v>0</v>
      </c>
      <c r="H61" s="28">
        <v>10000</v>
      </c>
      <c r="I61" s="28">
        <v>0</v>
      </c>
      <c r="J61" s="28">
        <v>0</v>
      </c>
      <c r="K61" s="28">
        <v>0</v>
      </c>
      <c r="L61" s="28">
        <v>0</v>
      </c>
      <c r="M61" s="28">
        <v>20000</v>
      </c>
      <c r="N61" s="28">
        <v>0</v>
      </c>
      <c r="O61" s="28">
        <v>0</v>
      </c>
      <c r="P61" s="25">
        <f t="shared" si="18"/>
        <v>50000</v>
      </c>
      <c r="Q61" s="25">
        <f t="shared" si="19"/>
        <v>0</v>
      </c>
    </row>
    <row r="62" spans="2:17" ht="25.5">
      <c r="B62" s="29" t="s">
        <v>68</v>
      </c>
      <c r="C62" s="19">
        <v>10000</v>
      </c>
      <c r="D62" s="34">
        <v>0</v>
      </c>
      <c r="E62" s="34">
        <v>5000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5000</v>
      </c>
      <c r="M62" s="34">
        <v>0</v>
      </c>
      <c r="N62" s="34">
        <v>0</v>
      </c>
      <c r="O62" s="34">
        <v>0</v>
      </c>
      <c r="P62" s="25">
        <f t="shared" si="18"/>
        <v>10000</v>
      </c>
      <c r="Q62" s="25">
        <f t="shared" si="19"/>
        <v>0</v>
      </c>
    </row>
    <row r="63" spans="2:17">
      <c r="B63" s="29" t="s">
        <v>124</v>
      </c>
      <c r="C63" s="19">
        <v>298530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298530</v>
      </c>
      <c r="P63" s="25">
        <f t="shared" si="18"/>
        <v>298530</v>
      </c>
      <c r="Q63" s="25">
        <f t="shared" si="19"/>
        <v>0</v>
      </c>
    </row>
    <row r="64" spans="2:17">
      <c r="B64" s="29" t="s">
        <v>69</v>
      </c>
      <c r="C64" s="19">
        <v>16000</v>
      </c>
      <c r="D64" s="28">
        <v>0</v>
      </c>
      <c r="E64" s="28">
        <v>4000</v>
      </c>
      <c r="F64" s="28">
        <v>0</v>
      </c>
      <c r="G64" s="28">
        <v>0</v>
      </c>
      <c r="H64" s="28">
        <v>5000</v>
      </c>
      <c r="I64" s="28">
        <v>0</v>
      </c>
      <c r="J64" s="28">
        <v>0</v>
      </c>
      <c r="K64" s="28">
        <v>0</v>
      </c>
      <c r="L64" s="28">
        <v>0</v>
      </c>
      <c r="M64" s="28">
        <v>7000</v>
      </c>
      <c r="N64" s="28">
        <v>0</v>
      </c>
      <c r="O64" s="28">
        <v>0</v>
      </c>
      <c r="P64" s="25">
        <f t="shared" si="18"/>
        <v>16000</v>
      </c>
      <c r="Q64" s="25">
        <f t="shared" si="19"/>
        <v>0</v>
      </c>
    </row>
    <row r="65" spans="2:17" ht="25.5">
      <c r="B65" s="30" t="s">
        <v>64</v>
      </c>
      <c r="C65" s="20">
        <f t="shared" ref="C65:O65" si="21">SUM(C60:C64)</f>
        <v>2274530</v>
      </c>
      <c r="D65" s="56">
        <f t="shared" si="21"/>
        <v>50000</v>
      </c>
      <c r="E65" s="56">
        <f t="shared" si="21"/>
        <v>79000</v>
      </c>
      <c r="F65" s="56">
        <f t="shared" si="21"/>
        <v>50000</v>
      </c>
      <c r="G65" s="56">
        <f t="shared" si="21"/>
        <v>50000</v>
      </c>
      <c r="H65" s="56">
        <f t="shared" si="21"/>
        <v>65000</v>
      </c>
      <c r="I65" s="56">
        <f t="shared" si="21"/>
        <v>50000</v>
      </c>
      <c r="J65" s="56">
        <f t="shared" si="21"/>
        <v>50000</v>
      </c>
      <c r="K65" s="56">
        <f t="shared" si="21"/>
        <v>50000</v>
      </c>
      <c r="L65" s="56">
        <f t="shared" si="21"/>
        <v>55000</v>
      </c>
      <c r="M65" s="56">
        <f t="shared" si="21"/>
        <v>77000</v>
      </c>
      <c r="N65" s="56">
        <f t="shared" si="21"/>
        <v>50000</v>
      </c>
      <c r="O65" s="56">
        <f t="shared" si="21"/>
        <v>1648530</v>
      </c>
      <c r="P65" s="25">
        <f t="shared" si="18"/>
        <v>2274530</v>
      </c>
      <c r="Q65" s="25">
        <f t="shared" si="19"/>
        <v>0</v>
      </c>
    </row>
    <row r="66" spans="2:17" ht="25.5">
      <c r="B66" s="29" t="s">
        <v>178</v>
      </c>
      <c r="C66" s="19">
        <v>20000</v>
      </c>
      <c r="D66" s="34">
        <v>0</v>
      </c>
      <c r="E66" s="34">
        <v>0</v>
      </c>
      <c r="F66" s="34">
        <v>10000</v>
      </c>
      <c r="G66" s="34">
        <v>0</v>
      </c>
      <c r="H66" s="34">
        <v>0</v>
      </c>
      <c r="I66" s="34">
        <v>10000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25">
        <f t="shared" si="18"/>
        <v>20000</v>
      </c>
      <c r="Q66" s="25">
        <f t="shared" si="19"/>
        <v>0</v>
      </c>
    </row>
    <row r="67" spans="2:17">
      <c r="B67" s="29" t="s">
        <v>71</v>
      </c>
      <c r="C67" s="19">
        <v>1520000</v>
      </c>
      <c r="D67" s="34">
        <v>0</v>
      </c>
      <c r="E67" s="34">
        <v>0</v>
      </c>
      <c r="F67" s="34">
        <v>10000</v>
      </c>
      <c r="G67" s="34">
        <v>0</v>
      </c>
      <c r="H67" s="34">
        <v>0</v>
      </c>
      <c r="I67" s="34">
        <v>10000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1500000</v>
      </c>
      <c r="P67" s="25"/>
      <c r="Q67" s="25"/>
    </row>
    <row r="68" spans="2:17">
      <c r="B68" s="29" t="s">
        <v>127</v>
      </c>
      <c r="C68" s="19">
        <v>6000</v>
      </c>
      <c r="D68" s="28">
        <v>0</v>
      </c>
      <c r="E68" s="28">
        <v>0</v>
      </c>
      <c r="F68" s="28">
        <v>0</v>
      </c>
      <c r="G68" s="28">
        <v>0</v>
      </c>
      <c r="H68" s="28">
        <v>3000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3000</v>
      </c>
      <c r="O68" s="28">
        <v>0</v>
      </c>
      <c r="P68" s="25">
        <f t="shared" si="18"/>
        <v>6000</v>
      </c>
      <c r="Q68" s="25">
        <f t="shared" si="19"/>
        <v>0</v>
      </c>
    </row>
    <row r="69" spans="2:17" ht="25.5">
      <c r="B69" s="30" t="s">
        <v>70</v>
      </c>
      <c r="C69" s="20">
        <f t="shared" ref="C69:O69" si="22">SUM(C66:C68)</f>
        <v>1546000</v>
      </c>
      <c r="D69" s="56">
        <f t="shared" si="22"/>
        <v>0</v>
      </c>
      <c r="E69" s="56">
        <f t="shared" si="22"/>
        <v>0</v>
      </c>
      <c r="F69" s="56">
        <f t="shared" si="22"/>
        <v>20000</v>
      </c>
      <c r="G69" s="56">
        <f t="shared" si="22"/>
        <v>0</v>
      </c>
      <c r="H69" s="56">
        <f t="shared" si="22"/>
        <v>3000</v>
      </c>
      <c r="I69" s="56">
        <f t="shared" si="22"/>
        <v>20000</v>
      </c>
      <c r="J69" s="56">
        <f t="shared" si="22"/>
        <v>0</v>
      </c>
      <c r="K69" s="56">
        <f t="shared" si="22"/>
        <v>0</v>
      </c>
      <c r="L69" s="56">
        <f t="shared" si="22"/>
        <v>0</v>
      </c>
      <c r="M69" s="56">
        <f t="shared" si="22"/>
        <v>0</v>
      </c>
      <c r="N69" s="56">
        <f t="shared" si="22"/>
        <v>3000</v>
      </c>
      <c r="O69" s="56">
        <f t="shared" si="22"/>
        <v>1500000</v>
      </c>
      <c r="P69" s="25">
        <f t="shared" si="18"/>
        <v>1546000</v>
      </c>
      <c r="Q69" s="25">
        <f t="shared" si="19"/>
        <v>0</v>
      </c>
    </row>
    <row r="70" spans="2:17" ht="38.25">
      <c r="B70" s="29" t="s">
        <v>129</v>
      </c>
      <c r="C70" s="19">
        <v>8000</v>
      </c>
      <c r="D70" s="34">
        <v>666</v>
      </c>
      <c r="E70" s="34">
        <v>666</v>
      </c>
      <c r="F70" s="34">
        <v>666</v>
      </c>
      <c r="G70" s="34">
        <v>666</v>
      </c>
      <c r="H70" s="34">
        <v>666</v>
      </c>
      <c r="I70" s="34">
        <v>666</v>
      </c>
      <c r="J70" s="34">
        <v>666</v>
      </c>
      <c r="K70" s="34">
        <v>666</v>
      </c>
      <c r="L70" s="34">
        <v>666</v>
      </c>
      <c r="M70" s="34">
        <v>666</v>
      </c>
      <c r="N70" s="34">
        <v>666</v>
      </c>
      <c r="O70" s="34">
        <v>674</v>
      </c>
      <c r="P70" s="25">
        <f t="shared" si="18"/>
        <v>8000</v>
      </c>
      <c r="Q70" s="25">
        <f t="shared" si="19"/>
        <v>0</v>
      </c>
    </row>
    <row r="71" spans="2:17" ht="25.5">
      <c r="B71" s="29" t="s">
        <v>73</v>
      </c>
      <c r="C71" s="19">
        <v>50000</v>
      </c>
      <c r="D71" s="28">
        <v>4166</v>
      </c>
      <c r="E71" s="28">
        <v>4166</v>
      </c>
      <c r="F71" s="28">
        <v>4166</v>
      </c>
      <c r="G71" s="28">
        <v>4166</v>
      </c>
      <c r="H71" s="28">
        <v>4166</v>
      </c>
      <c r="I71" s="28">
        <v>4166</v>
      </c>
      <c r="J71" s="28">
        <v>4166</v>
      </c>
      <c r="K71" s="28">
        <v>4166</v>
      </c>
      <c r="L71" s="28">
        <v>4166</v>
      </c>
      <c r="M71" s="28">
        <v>4166</v>
      </c>
      <c r="N71" s="28">
        <v>4166</v>
      </c>
      <c r="O71" s="28">
        <v>4174</v>
      </c>
      <c r="P71" s="25">
        <f t="shared" si="18"/>
        <v>50000</v>
      </c>
      <c r="Q71" s="25">
        <f t="shared" si="19"/>
        <v>0</v>
      </c>
    </row>
    <row r="72" spans="2:17">
      <c r="B72" s="29" t="s">
        <v>130</v>
      </c>
      <c r="C72" s="19">
        <v>15000</v>
      </c>
      <c r="D72" s="28">
        <v>1250</v>
      </c>
      <c r="E72" s="28">
        <v>1250</v>
      </c>
      <c r="F72" s="28">
        <v>1250</v>
      </c>
      <c r="G72" s="28">
        <v>1250</v>
      </c>
      <c r="H72" s="28">
        <v>1250</v>
      </c>
      <c r="I72" s="28">
        <v>1250</v>
      </c>
      <c r="J72" s="28">
        <v>1250</v>
      </c>
      <c r="K72" s="28">
        <v>1250</v>
      </c>
      <c r="L72" s="28">
        <v>1250</v>
      </c>
      <c r="M72" s="28">
        <v>1250</v>
      </c>
      <c r="N72" s="28">
        <v>1250</v>
      </c>
      <c r="O72" s="28">
        <v>1250</v>
      </c>
      <c r="P72" s="25">
        <f>SUM(D72:O72)</f>
        <v>15000</v>
      </c>
      <c r="Q72" s="25">
        <f>+P72-C72</f>
        <v>0</v>
      </c>
    </row>
    <row r="73" spans="2:17">
      <c r="B73" s="30" t="s">
        <v>72</v>
      </c>
      <c r="C73" s="20">
        <f>SUM(C70:C72)</f>
        <v>73000</v>
      </c>
      <c r="D73" s="20">
        <f t="shared" ref="D73:O73" si="23">SUM(D70:D72)</f>
        <v>6082</v>
      </c>
      <c r="E73" s="20">
        <f t="shared" si="23"/>
        <v>6082</v>
      </c>
      <c r="F73" s="20">
        <f t="shared" si="23"/>
        <v>6082</v>
      </c>
      <c r="G73" s="20">
        <f t="shared" si="23"/>
        <v>6082</v>
      </c>
      <c r="H73" s="20">
        <f t="shared" si="23"/>
        <v>6082</v>
      </c>
      <c r="I73" s="20">
        <f t="shared" si="23"/>
        <v>6082</v>
      </c>
      <c r="J73" s="20">
        <f t="shared" si="23"/>
        <v>6082</v>
      </c>
      <c r="K73" s="20">
        <f t="shared" si="23"/>
        <v>6082</v>
      </c>
      <c r="L73" s="20">
        <f t="shared" si="23"/>
        <v>6082</v>
      </c>
      <c r="M73" s="20">
        <f t="shared" si="23"/>
        <v>6082</v>
      </c>
      <c r="N73" s="20">
        <f t="shared" si="23"/>
        <v>6082</v>
      </c>
      <c r="O73" s="20">
        <f t="shared" si="23"/>
        <v>6098</v>
      </c>
      <c r="P73" s="25">
        <f t="shared" si="18"/>
        <v>73000</v>
      </c>
      <c r="Q73" s="25">
        <f t="shared" si="19"/>
        <v>0</v>
      </c>
    </row>
    <row r="74" spans="2:17">
      <c r="B74" s="29" t="s">
        <v>74</v>
      </c>
      <c r="C74" s="19">
        <v>14931900</v>
      </c>
      <c r="D74" s="28">
        <v>0</v>
      </c>
      <c r="E74" s="28">
        <v>0</v>
      </c>
      <c r="F74" s="28">
        <v>0</v>
      </c>
      <c r="G74" s="28">
        <v>419400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14512500</v>
      </c>
      <c r="P74" s="25">
        <f t="shared" si="18"/>
        <v>14931900</v>
      </c>
      <c r="Q74" s="25">
        <f t="shared" si="19"/>
        <v>0</v>
      </c>
    </row>
    <row r="75" spans="2:17" ht="25.5">
      <c r="B75" s="29" t="s">
        <v>201</v>
      </c>
      <c r="C75" s="19">
        <v>75000</v>
      </c>
      <c r="D75" s="28">
        <v>6250</v>
      </c>
      <c r="E75" s="28">
        <v>6250</v>
      </c>
      <c r="F75" s="28">
        <v>6250</v>
      </c>
      <c r="G75" s="28">
        <v>6250</v>
      </c>
      <c r="H75" s="28">
        <v>6250</v>
      </c>
      <c r="I75" s="28">
        <v>6250</v>
      </c>
      <c r="J75" s="28">
        <v>6250</v>
      </c>
      <c r="K75" s="28">
        <v>6250</v>
      </c>
      <c r="L75" s="28">
        <v>6250</v>
      </c>
      <c r="M75" s="28">
        <v>6250</v>
      </c>
      <c r="N75" s="28">
        <v>6250</v>
      </c>
      <c r="O75" s="28">
        <v>6250</v>
      </c>
      <c r="P75" s="25">
        <f>SUM(D75:O75)</f>
        <v>75000</v>
      </c>
      <c r="Q75" s="25">
        <f>+P75-C75</f>
        <v>0</v>
      </c>
    </row>
    <row r="76" spans="2:17">
      <c r="B76" s="29" t="s">
        <v>131</v>
      </c>
      <c r="C76" s="19">
        <v>20000</v>
      </c>
      <c r="D76" s="28">
        <v>0</v>
      </c>
      <c r="E76" s="28">
        <v>0</v>
      </c>
      <c r="F76" s="28">
        <v>0</v>
      </c>
      <c r="G76" s="28">
        <v>10000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10000</v>
      </c>
      <c r="N76" s="28">
        <v>0</v>
      </c>
      <c r="O76" s="28">
        <v>0</v>
      </c>
      <c r="P76" s="25">
        <f t="shared" si="18"/>
        <v>20000</v>
      </c>
      <c r="Q76" s="25">
        <f t="shared" si="19"/>
        <v>0</v>
      </c>
    </row>
    <row r="77" spans="2:17">
      <c r="B77" s="30" t="s">
        <v>16</v>
      </c>
      <c r="C77" s="20">
        <f>SUM(C74:C76)</f>
        <v>15026900</v>
      </c>
      <c r="D77" s="20">
        <f t="shared" ref="D77:O77" si="24">SUM(D74:D76)</f>
        <v>6250</v>
      </c>
      <c r="E77" s="20">
        <f t="shared" si="24"/>
        <v>6250</v>
      </c>
      <c r="F77" s="20">
        <f t="shared" si="24"/>
        <v>6250</v>
      </c>
      <c r="G77" s="20">
        <f t="shared" si="24"/>
        <v>435650</v>
      </c>
      <c r="H77" s="20">
        <f t="shared" si="24"/>
        <v>6250</v>
      </c>
      <c r="I77" s="20">
        <f t="shared" si="24"/>
        <v>6250</v>
      </c>
      <c r="J77" s="20">
        <f t="shared" si="24"/>
        <v>6250</v>
      </c>
      <c r="K77" s="20">
        <f t="shared" si="24"/>
        <v>6250</v>
      </c>
      <c r="L77" s="20">
        <f t="shared" si="24"/>
        <v>6250</v>
      </c>
      <c r="M77" s="20">
        <f t="shared" si="24"/>
        <v>16250</v>
      </c>
      <c r="N77" s="20">
        <f t="shared" si="24"/>
        <v>6250</v>
      </c>
      <c r="O77" s="20">
        <f t="shared" si="24"/>
        <v>14518750</v>
      </c>
      <c r="P77" s="25">
        <f t="shared" si="18"/>
        <v>15026900</v>
      </c>
      <c r="Q77" s="25">
        <f t="shared" si="19"/>
        <v>0</v>
      </c>
    </row>
    <row r="78" spans="2:17">
      <c r="B78" s="29" t="s">
        <v>179</v>
      </c>
      <c r="C78" s="19">
        <v>60000</v>
      </c>
      <c r="D78" s="28">
        <v>0</v>
      </c>
      <c r="E78" s="28">
        <v>0</v>
      </c>
      <c r="F78" s="28">
        <v>30000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30000</v>
      </c>
      <c r="O78" s="28">
        <v>0</v>
      </c>
      <c r="P78" s="25">
        <f t="shared" si="18"/>
        <v>60000</v>
      </c>
      <c r="Q78" s="25">
        <f t="shared" si="19"/>
        <v>0</v>
      </c>
    </row>
    <row r="79" spans="2:17">
      <c r="B79" s="29" t="s">
        <v>17</v>
      </c>
      <c r="C79" s="19">
        <v>84123</v>
      </c>
      <c r="D79" s="28">
        <v>7010</v>
      </c>
      <c r="E79" s="28">
        <v>7010</v>
      </c>
      <c r="F79" s="28">
        <v>7010</v>
      </c>
      <c r="G79" s="28">
        <v>7010</v>
      </c>
      <c r="H79" s="28">
        <v>7010</v>
      </c>
      <c r="I79" s="28">
        <v>7010</v>
      </c>
      <c r="J79" s="28">
        <v>7010</v>
      </c>
      <c r="K79" s="28">
        <v>7010</v>
      </c>
      <c r="L79" s="28">
        <v>7010</v>
      </c>
      <c r="M79" s="28">
        <v>7010</v>
      </c>
      <c r="N79" s="28">
        <v>7010</v>
      </c>
      <c r="O79" s="28">
        <v>7013</v>
      </c>
      <c r="P79" s="25">
        <f>SUM(D79:O79)</f>
        <v>84123</v>
      </c>
      <c r="Q79" s="25">
        <f>+P79-C79</f>
        <v>0</v>
      </c>
    </row>
    <row r="80" spans="2:17">
      <c r="B80" s="30" t="s">
        <v>18</v>
      </c>
      <c r="C80" s="20">
        <f>SUM(C78:C79)</f>
        <v>144123</v>
      </c>
      <c r="D80" s="20">
        <f t="shared" ref="D80:O80" si="25">SUM(D78:D79)</f>
        <v>7010</v>
      </c>
      <c r="E80" s="20">
        <f t="shared" si="25"/>
        <v>7010</v>
      </c>
      <c r="F80" s="20">
        <f t="shared" si="25"/>
        <v>37010</v>
      </c>
      <c r="G80" s="20">
        <f t="shared" si="25"/>
        <v>7010</v>
      </c>
      <c r="H80" s="20">
        <f t="shared" si="25"/>
        <v>7010</v>
      </c>
      <c r="I80" s="20">
        <f t="shared" si="25"/>
        <v>7010</v>
      </c>
      <c r="J80" s="20">
        <f t="shared" si="25"/>
        <v>7010</v>
      </c>
      <c r="K80" s="20">
        <f t="shared" si="25"/>
        <v>7010</v>
      </c>
      <c r="L80" s="20">
        <f t="shared" si="25"/>
        <v>7010</v>
      </c>
      <c r="M80" s="20">
        <f t="shared" si="25"/>
        <v>7010</v>
      </c>
      <c r="N80" s="20">
        <f t="shared" si="25"/>
        <v>37010</v>
      </c>
      <c r="O80" s="20">
        <f t="shared" si="25"/>
        <v>7013</v>
      </c>
      <c r="P80" s="25">
        <f t="shared" si="18"/>
        <v>144123</v>
      </c>
      <c r="Q80" s="25">
        <f t="shared" si="19"/>
        <v>0</v>
      </c>
    </row>
    <row r="81" spans="2:17">
      <c r="B81" s="31" t="s">
        <v>19</v>
      </c>
      <c r="C81" s="21">
        <f t="shared" ref="C81:O81" si="26">+C45+C48+C53+C59+C65+C69+C73+C77+C80</f>
        <v>23935823</v>
      </c>
      <c r="D81" s="57">
        <f t="shared" si="26"/>
        <v>279196.32999999996</v>
      </c>
      <c r="E81" s="57">
        <f t="shared" si="26"/>
        <v>309196.32999999996</v>
      </c>
      <c r="F81" s="57">
        <f t="shared" si="26"/>
        <v>346196.32999999996</v>
      </c>
      <c r="G81" s="57">
        <f t="shared" si="26"/>
        <v>744596.33</v>
      </c>
      <c r="H81" s="57">
        <f t="shared" si="26"/>
        <v>297196.32999999996</v>
      </c>
      <c r="I81" s="57">
        <f t="shared" si="26"/>
        <v>311196.32999999996</v>
      </c>
      <c r="J81" s="57">
        <f t="shared" si="26"/>
        <v>279196.32999999996</v>
      </c>
      <c r="K81" s="57">
        <f t="shared" si="26"/>
        <v>302196.32999999996</v>
      </c>
      <c r="L81" s="57">
        <f t="shared" si="26"/>
        <v>284196.32999999996</v>
      </c>
      <c r="M81" s="57">
        <f t="shared" si="26"/>
        <v>316196.32999999996</v>
      </c>
      <c r="N81" s="57">
        <f t="shared" si="26"/>
        <v>347196.32999999996</v>
      </c>
      <c r="O81" s="57">
        <f t="shared" si="26"/>
        <v>20119263.370000001</v>
      </c>
      <c r="P81" s="25">
        <f t="shared" si="18"/>
        <v>23935823</v>
      </c>
      <c r="Q81" s="25">
        <f t="shared" si="19"/>
        <v>0</v>
      </c>
    </row>
    <row r="82" spans="2:17">
      <c r="B82" s="29" t="s">
        <v>132</v>
      </c>
      <c r="C82" s="19">
        <v>60000</v>
      </c>
      <c r="D82" s="34">
        <v>0</v>
      </c>
      <c r="E82" s="34">
        <v>0</v>
      </c>
      <c r="F82" s="34">
        <v>0</v>
      </c>
      <c r="G82" s="34">
        <v>0</v>
      </c>
      <c r="H82" s="34">
        <v>60000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25">
        <f t="shared" si="18"/>
        <v>60000</v>
      </c>
      <c r="Q82" s="25">
        <f t="shared" si="19"/>
        <v>0</v>
      </c>
    </row>
    <row r="83" spans="2:17">
      <c r="B83" s="30" t="s">
        <v>76</v>
      </c>
      <c r="C83" s="20">
        <f>SUM(C82:C82)</f>
        <v>60000</v>
      </c>
      <c r="D83" s="56">
        <f>+D82</f>
        <v>0</v>
      </c>
      <c r="E83" s="56">
        <f t="shared" ref="E83:O83" si="27">+E82</f>
        <v>0</v>
      </c>
      <c r="F83" s="56">
        <f t="shared" si="27"/>
        <v>0</v>
      </c>
      <c r="G83" s="56">
        <f t="shared" si="27"/>
        <v>0</v>
      </c>
      <c r="H83" s="56">
        <f t="shared" si="27"/>
        <v>60000</v>
      </c>
      <c r="I83" s="56">
        <f t="shared" si="27"/>
        <v>0</v>
      </c>
      <c r="J83" s="56">
        <f t="shared" si="27"/>
        <v>0</v>
      </c>
      <c r="K83" s="56">
        <f t="shared" si="27"/>
        <v>0</v>
      </c>
      <c r="L83" s="56">
        <f t="shared" si="27"/>
        <v>0</v>
      </c>
      <c r="M83" s="56">
        <f t="shared" si="27"/>
        <v>0</v>
      </c>
      <c r="N83" s="56">
        <f t="shared" si="27"/>
        <v>0</v>
      </c>
      <c r="O83" s="56">
        <f t="shared" si="27"/>
        <v>0</v>
      </c>
      <c r="P83" s="25">
        <f t="shared" si="18"/>
        <v>60000</v>
      </c>
      <c r="Q83" s="25">
        <f t="shared" si="19"/>
        <v>0</v>
      </c>
    </row>
    <row r="84" spans="2:17">
      <c r="B84" s="29" t="s">
        <v>20</v>
      </c>
      <c r="C84" s="19">
        <v>210000</v>
      </c>
      <c r="D84" s="28">
        <v>0</v>
      </c>
      <c r="E84" s="28">
        <v>0</v>
      </c>
      <c r="F84" s="28">
        <v>0</v>
      </c>
      <c r="G84" s="28">
        <v>0</v>
      </c>
      <c r="H84" s="28">
        <v>210000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5">
        <f t="shared" si="18"/>
        <v>210000</v>
      </c>
      <c r="Q84" s="25">
        <f t="shared" si="19"/>
        <v>0</v>
      </c>
    </row>
    <row r="85" spans="2:17">
      <c r="B85" s="30" t="s">
        <v>77</v>
      </c>
      <c r="C85" s="20">
        <f>+C84</f>
        <v>210000</v>
      </c>
      <c r="D85" s="20">
        <f>+D84</f>
        <v>0</v>
      </c>
      <c r="E85" s="20">
        <f t="shared" ref="E85:O87" si="28">+E84</f>
        <v>0</v>
      </c>
      <c r="F85" s="20">
        <f t="shared" si="28"/>
        <v>0</v>
      </c>
      <c r="G85" s="20">
        <f t="shared" si="28"/>
        <v>0</v>
      </c>
      <c r="H85" s="20">
        <f t="shared" si="28"/>
        <v>210000</v>
      </c>
      <c r="I85" s="20">
        <f t="shared" si="28"/>
        <v>0</v>
      </c>
      <c r="J85" s="20">
        <f t="shared" si="28"/>
        <v>0</v>
      </c>
      <c r="K85" s="20">
        <f t="shared" si="28"/>
        <v>0</v>
      </c>
      <c r="L85" s="20">
        <f t="shared" si="28"/>
        <v>0</v>
      </c>
      <c r="M85" s="20">
        <f t="shared" si="28"/>
        <v>0</v>
      </c>
      <c r="N85" s="20">
        <f t="shared" si="28"/>
        <v>0</v>
      </c>
      <c r="O85" s="20">
        <f t="shared" si="28"/>
        <v>0</v>
      </c>
      <c r="P85" s="25">
        <f t="shared" si="18"/>
        <v>210000</v>
      </c>
      <c r="Q85" s="25">
        <f t="shared" si="19"/>
        <v>0</v>
      </c>
    </row>
    <row r="86" spans="2:17" s="22" customFormat="1">
      <c r="B86" s="29" t="s">
        <v>202</v>
      </c>
      <c r="C86" s="19">
        <v>40000</v>
      </c>
      <c r="D86" s="34">
        <v>0</v>
      </c>
      <c r="E86" s="34">
        <v>0</v>
      </c>
      <c r="F86" s="34">
        <v>10000</v>
      </c>
      <c r="G86" s="34">
        <v>0</v>
      </c>
      <c r="H86" s="34">
        <v>10000</v>
      </c>
      <c r="I86" s="34">
        <v>0</v>
      </c>
      <c r="J86" s="34">
        <v>0</v>
      </c>
      <c r="K86" s="34">
        <v>0</v>
      </c>
      <c r="L86" s="34">
        <v>20000</v>
      </c>
      <c r="M86" s="34">
        <v>0</v>
      </c>
      <c r="N86" s="34">
        <v>0</v>
      </c>
      <c r="O86" s="34">
        <v>0</v>
      </c>
      <c r="P86" s="25">
        <f>SUM(D86:O86)</f>
        <v>40000</v>
      </c>
      <c r="Q86" s="25">
        <f>+P86-C86</f>
        <v>0</v>
      </c>
    </row>
    <row r="87" spans="2:17" s="22" customFormat="1">
      <c r="B87" s="30" t="s">
        <v>203</v>
      </c>
      <c r="C87" s="20">
        <f>+C86</f>
        <v>40000</v>
      </c>
      <c r="D87" s="20">
        <f>+D86</f>
        <v>0</v>
      </c>
      <c r="E87" s="20">
        <f t="shared" si="28"/>
        <v>0</v>
      </c>
      <c r="F87" s="20">
        <f t="shared" si="28"/>
        <v>10000</v>
      </c>
      <c r="G87" s="20">
        <f t="shared" si="28"/>
        <v>0</v>
      </c>
      <c r="H87" s="20">
        <f t="shared" si="28"/>
        <v>10000</v>
      </c>
      <c r="I87" s="20">
        <f t="shared" si="28"/>
        <v>0</v>
      </c>
      <c r="J87" s="20">
        <f t="shared" si="28"/>
        <v>0</v>
      </c>
      <c r="K87" s="20">
        <f t="shared" si="28"/>
        <v>0</v>
      </c>
      <c r="L87" s="20">
        <f t="shared" si="28"/>
        <v>20000</v>
      </c>
      <c r="M87" s="20">
        <f t="shared" si="28"/>
        <v>0</v>
      </c>
      <c r="N87" s="20">
        <f t="shared" si="28"/>
        <v>0</v>
      </c>
      <c r="O87" s="20">
        <f t="shared" si="28"/>
        <v>0</v>
      </c>
      <c r="P87" s="25">
        <f>SUM(D87:O87)</f>
        <v>40000</v>
      </c>
      <c r="Q87" s="25">
        <f>+P87-C87</f>
        <v>0</v>
      </c>
    </row>
    <row r="88" spans="2:17">
      <c r="B88" s="31" t="s">
        <v>75</v>
      </c>
      <c r="C88" s="21">
        <f>+C83+C85+C87</f>
        <v>310000</v>
      </c>
      <c r="D88" s="21">
        <f t="shared" ref="D88:O88" si="29">+D83+D85+D87</f>
        <v>0</v>
      </c>
      <c r="E88" s="21">
        <f t="shared" si="29"/>
        <v>0</v>
      </c>
      <c r="F88" s="21">
        <f t="shared" si="29"/>
        <v>10000</v>
      </c>
      <c r="G88" s="21">
        <f t="shared" si="29"/>
        <v>0</v>
      </c>
      <c r="H88" s="21">
        <f t="shared" si="29"/>
        <v>280000</v>
      </c>
      <c r="I88" s="21">
        <f t="shared" si="29"/>
        <v>0</v>
      </c>
      <c r="J88" s="21">
        <f t="shared" si="29"/>
        <v>0</v>
      </c>
      <c r="K88" s="21">
        <f t="shared" si="29"/>
        <v>0</v>
      </c>
      <c r="L88" s="21">
        <f t="shared" si="29"/>
        <v>20000</v>
      </c>
      <c r="M88" s="21">
        <f t="shared" si="29"/>
        <v>0</v>
      </c>
      <c r="N88" s="21">
        <f t="shared" si="29"/>
        <v>0</v>
      </c>
      <c r="O88" s="21">
        <f t="shared" si="29"/>
        <v>0</v>
      </c>
      <c r="P88" s="25">
        <f t="shared" si="18"/>
        <v>310000</v>
      </c>
      <c r="Q88" s="25">
        <f t="shared" si="19"/>
        <v>0</v>
      </c>
    </row>
    <row r="89" spans="2:17" ht="20.25" customHeight="1">
      <c r="B89" s="32" t="s">
        <v>22</v>
      </c>
      <c r="C89" s="23">
        <f t="shared" ref="C89:O89" si="30">+C20+C40+C81+C88</f>
        <v>29565311</v>
      </c>
      <c r="D89" s="23">
        <f t="shared" si="30"/>
        <v>551532.97</v>
      </c>
      <c r="E89" s="23">
        <f t="shared" si="30"/>
        <v>734150.34</v>
      </c>
      <c r="F89" s="23">
        <f t="shared" si="30"/>
        <v>846532.97</v>
      </c>
      <c r="G89" s="23">
        <f t="shared" si="30"/>
        <v>1166558.3399999999</v>
      </c>
      <c r="H89" s="23">
        <f t="shared" si="30"/>
        <v>1254532.97</v>
      </c>
      <c r="I89" s="23">
        <f t="shared" si="30"/>
        <v>661692.6</v>
      </c>
      <c r="J89" s="23">
        <f t="shared" si="30"/>
        <v>551532.97</v>
      </c>
      <c r="K89" s="23">
        <f t="shared" si="30"/>
        <v>621150.34</v>
      </c>
      <c r="L89" s="23">
        <f t="shared" si="30"/>
        <v>576532.97</v>
      </c>
      <c r="M89" s="23">
        <f t="shared" si="30"/>
        <v>658150.34</v>
      </c>
      <c r="N89" s="23">
        <f t="shared" si="30"/>
        <v>806075.96</v>
      </c>
      <c r="O89" s="23">
        <f t="shared" si="30"/>
        <v>21136868.23</v>
      </c>
      <c r="P89" s="25">
        <f t="shared" si="18"/>
        <v>29565311</v>
      </c>
      <c r="Q89" s="25">
        <f t="shared" si="19"/>
        <v>0</v>
      </c>
    </row>
  </sheetData>
  <mergeCells count="2">
    <mergeCell ref="B3:O3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1.Iniciativa Ley Ingresos art61</vt:lpstr>
      <vt:lpstr>2.Proy del Pto de Egresos art61</vt:lpstr>
      <vt:lpstr>3.Ley Ing y Pto Egre</vt:lpstr>
      <vt:lpstr>4.Calen Mens Ingresos art.66</vt:lpstr>
      <vt:lpstr>5.Calen Mesu Egresos art.66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Estefania</cp:lastModifiedBy>
  <cp:lastPrinted>2017-04-21T17:19:51Z</cp:lastPrinted>
  <dcterms:created xsi:type="dcterms:W3CDTF">2013-11-08T19:41:41Z</dcterms:created>
  <dcterms:modified xsi:type="dcterms:W3CDTF">2021-02-11T16:12:05Z</dcterms:modified>
</cp:coreProperties>
</file>